
<file path=[Content_Types].xml><?xml version="1.0" encoding="utf-8"?>
<Types xmlns="http://schemas.openxmlformats.org/package/2006/content-types">
  <Override PartName="/xl/worksheets/sheet9.xml" ContentType="application/vnd.openxmlformats-officedocument.spreadsheetml.worksheet+xml"/>
  <Override PartName="/xl/externalLinks/externalLink9.xml" ContentType="application/vnd.openxmlformats-officedocument.spreadsheetml.externalLink+xml"/>
  <Override PartName="/xl/externalLinks/externalLink2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externalLinks/externalLink7.xml" ContentType="application/vnd.openxmlformats-officedocument.spreadsheetml.externalLink+xml"/>
  <Override PartName="/xl/externalLinks/externalLink18.xml" ContentType="application/vnd.openxmlformats-officedocument.spreadsheetml.externalLink+xml"/>
  <Override PartName="/xl/externalLinks/externalLink27.xml" ContentType="application/vnd.openxmlformats-officedocument.spreadsheetml.externalLink+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externalLinks/externalLink10.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Default Extension="bin" ContentType="application/vnd.openxmlformats-officedocument.spreadsheetml.printerSettings"/>
  <Override PartName="/xl/externalLinks/externalLink8.xml" ContentType="application/vnd.openxmlformats-officedocument.spreadsheetml.externalLink+xml"/>
  <Override PartName="/xl/externalLinks/externalLink19.xml" ContentType="application/vnd.openxmlformats-officedocument.spreadsheetml.externalLink+xml"/>
  <Override PartName="/xl/worksheets/sheet6.xml" ContentType="application/vnd.openxmlformats-officedocument.spreadsheetml.worksheet+xml"/>
  <Override PartName="/xl/worksheets/sheet8.xml" ContentType="application/vnd.openxmlformats-officedocument.spreadsheetml.worksheet+xml"/>
  <Override PartName="/xl/externalLinks/externalLink6.xml" ContentType="application/vnd.openxmlformats-officedocument.spreadsheetml.externalLink+xml"/>
  <Override PartName="/xl/externalLinks/externalLink17.xml" ContentType="application/vnd.openxmlformats-officedocument.spreadsheetml.externalLink+xml"/>
  <Override PartName="/xl/externalLinks/externalLink28.xml" ContentType="application/vnd.openxmlformats-officedocument.spreadsheetml.externalLink+xml"/>
  <Override PartName="/xl/drawings/drawing5.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545" windowWidth="12000" windowHeight="6420" tabRatio="844" firstSheet="1" activeTab="7"/>
  </bookViews>
  <sheets>
    <sheet name="фінплан - зведені показники" sheetId="14" r:id="rId1"/>
    <sheet name="1. Фін результат" sheetId="2" r:id="rId2"/>
    <sheet name="2. Розрахунки з бюджетом" sheetId="19" r:id="rId3"/>
    <sheet name="3. Рух грошових коштів" sheetId="18" r:id="rId4"/>
    <sheet name="4. Кап. інвестиції" sheetId="3" r:id="rId5"/>
    <sheet name=" 5. Коефіцієнти" sheetId="11" r:id="rId6"/>
    <sheet name="6.1. Інша інфо_1" sheetId="10" r:id="rId7"/>
    <sheet name="6.2. Інша інфо_2" sheetId="9" r:id="rId8"/>
    <sheet name="Штатний розпис з вересня 2016" sheetId="22" state="hidden" r:id="rId9"/>
    <sheet name="Лист1" sheetId="23"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s>
  <definedNames>
    <definedName name="__123Graph_XGRAPH3" hidden="1">[1]GDP!#REF!</definedName>
    <definedName name="_xlnm._FilterDatabase" localSheetId="3" hidden="1">'3. Рух грошових коштів'!$A$5:$I$113</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CPIb">[10]попер_роз!#REF!</definedName>
    <definedName name="dPPIb">[10]попер_роз!#REF!</definedName>
    <definedName name="ds">'[11]7  Інші витрати'!#REF!</definedName>
    <definedName name="Fact_Type_ID">#REF!</definedName>
    <definedName name="G">'[12]МТР Газ України'!$B$1</definedName>
    <definedName name="ij1sssss">'[13]7  Інші витрати'!#REF!</definedName>
    <definedName name="LastItem">[14]Лист1!$A$1</definedName>
    <definedName name="Load">'[15]МТР Газ України'!$B$4</definedName>
    <definedName name="Load_ID">'[16]МТР Газ України'!$B$4</definedName>
    <definedName name="Load_ID_10">'[17]7  Інші витрати'!#REF!</definedName>
    <definedName name="Load_ID_11">'[18]МТР Газ України'!$B$4</definedName>
    <definedName name="Load_ID_12">'[18]МТР Газ України'!$B$4</definedName>
    <definedName name="Load_ID_13">'[18]МТР Газ України'!$B$4</definedName>
    <definedName name="Load_ID_14">'[18]МТР Газ України'!$B$4</definedName>
    <definedName name="Load_ID_15">'[18]МТР Газ України'!$B$4</definedName>
    <definedName name="Load_ID_16">'[18]МТР Газ України'!$B$4</definedName>
    <definedName name="Load_ID_17">'[18]МТР Газ України'!$B$4</definedName>
    <definedName name="Load_ID_18">'[19]МТР Газ України'!$B$4</definedName>
    <definedName name="Load_ID_19">'[20]МТР Газ України'!$B$4</definedName>
    <definedName name="Load_ID_20">'[19]МТР Газ України'!$B$4</definedName>
    <definedName name="Load_ID_200">'[15]МТР Газ України'!$B$4</definedName>
    <definedName name="Load_ID_21">'[21]МТР Газ України'!$B$4</definedName>
    <definedName name="Load_ID_23">'[20]МТР Газ України'!$B$4</definedName>
    <definedName name="Load_ID_25">'[21]МТР Газ України'!$B$4</definedName>
    <definedName name="Load_ID_542">'[22]МТР Газ України'!$B$4</definedName>
    <definedName name="Load_ID_6">'[18]МТР Газ України'!$B$4</definedName>
    <definedName name="OpDate">[6]Inform!$E$5</definedName>
    <definedName name="OpDate_21">[7]Inform!$E$5</definedName>
    <definedName name="OpDate_25">[7]Inform!$E$5</definedName>
    <definedName name="OpDate_6">[8]Inform!$E$5</definedName>
    <definedName name="QR">[23]Inform!$E$5</definedName>
    <definedName name="qw">[5]Inform!$E$5</definedName>
    <definedName name="qwert">[5]Inform!$G$2</definedName>
    <definedName name="qwerty">'[4]МТР Газ України'!$B$4</definedName>
    <definedName name="ShowFil">[14]!ShowFil</definedName>
    <definedName name="SU_ID">#REF!</definedName>
    <definedName name="Time_ID">'[16]МТР Газ України'!$B$1</definedName>
    <definedName name="Time_ID_10">'[17]7  Інші витрати'!#REF!</definedName>
    <definedName name="Time_ID_11">'[18]МТР Газ України'!$B$1</definedName>
    <definedName name="Time_ID_12">'[18]МТР Газ України'!$B$1</definedName>
    <definedName name="Time_ID_13">'[18]МТР Газ України'!$B$1</definedName>
    <definedName name="Time_ID_14">'[18]МТР Газ України'!$B$1</definedName>
    <definedName name="Time_ID_15">'[18]МТР Газ України'!$B$1</definedName>
    <definedName name="Time_ID_16">'[18]МТР Газ України'!$B$1</definedName>
    <definedName name="Time_ID_17">'[18]МТР Газ України'!$B$1</definedName>
    <definedName name="Time_ID_18">'[19]МТР Газ України'!$B$1</definedName>
    <definedName name="Time_ID_19">'[20]МТР Газ України'!$B$1</definedName>
    <definedName name="Time_ID_20">'[19]МТР Газ України'!$B$1</definedName>
    <definedName name="Time_ID_21">'[21]МТР Газ України'!$B$1</definedName>
    <definedName name="Time_ID_23">'[20]МТР Газ України'!$B$1</definedName>
    <definedName name="Time_ID_25">'[21]МТР Газ України'!$B$1</definedName>
    <definedName name="Time_ID_6">'[18]МТР Газ України'!$B$1</definedName>
    <definedName name="Time_ID0">'[16]МТР Газ України'!$F$1</definedName>
    <definedName name="Time_ID0_10">'[17]7  Інші витрати'!#REF!</definedName>
    <definedName name="Time_ID0_11">'[18]МТР Газ України'!$F$1</definedName>
    <definedName name="Time_ID0_12">'[18]МТР Газ України'!$F$1</definedName>
    <definedName name="Time_ID0_13">'[18]МТР Газ України'!$F$1</definedName>
    <definedName name="Time_ID0_14">'[18]МТР Газ України'!$F$1</definedName>
    <definedName name="Time_ID0_15">'[18]МТР Газ України'!$F$1</definedName>
    <definedName name="Time_ID0_16">'[18]МТР Газ України'!$F$1</definedName>
    <definedName name="Time_ID0_17">'[18]МТР Газ України'!$F$1</definedName>
    <definedName name="Time_ID0_18">'[19]МТР Газ України'!$F$1</definedName>
    <definedName name="Time_ID0_19">'[20]МТР Газ України'!$F$1</definedName>
    <definedName name="Time_ID0_20">'[19]МТР Газ України'!$F$1</definedName>
    <definedName name="Time_ID0_21">'[21]МТР Газ України'!$F$1</definedName>
    <definedName name="Time_ID0_23">'[20]МТР Газ України'!$F$1</definedName>
    <definedName name="Time_ID0_25">'[21]МТР Газ України'!$F$1</definedName>
    <definedName name="Time_ID0_6">'[18]МТР Газ України'!$F$1</definedName>
    <definedName name="ttttttt">#REF!</definedName>
    <definedName name="Unit">[6]Inform!$E$38</definedName>
    <definedName name="Unit_21">[7]Inform!$E$38</definedName>
    <definedName name="Unit_25">[7]Inform!$E$38</definedName>
    <definedName name="Unit_6">[8]Inform!$E$38</definedName>
    <definedName name="WQER">'[24]МТР Газ України'!$B$4</definedName>
    <definedName name="wr">'[24]МТР Газ України'!$B$4</definedName>
    <definedName name="yyyy">#REF!</definedName>
    <definedName name="zx">'[4]МТР Газ України'!$F$1</definedName>
    <definedName name="zxc">[5]Inform!$E$38</definedName>
    <definedName name="а">'[13]7  Інші витрати'!#REF!</definedName>
    <definedName name="ав">#REF!</definedName>
    <definedName name="аен">'[24]МТР Газ України'!$B$4</definedName>
    <definedName name="_xlnm.Database">'[25]Ener '!$A$1:$G$2645</definedName>
    <definedName name="в">'[26]МТР Газ України'!$F$1</definedName>
    <definedName name="ватт">'[27]БАЗА  '!#REF!</definedName>
    <definedName name="Д">'[15]МТР Газ України'!$B$4</definedName>
    <definedName name="е">#REF!</definedName>
    <definedName name="є">#REF!</definedName>
    <definedName name="_xlnm.Print_Titles" localSheetId="5">' 5. Коефіцієнти'!$5:$5</definedName>
    <definedName name="_xlnm.Print_Titles" localSheetId="1">'1. Фін результат'!$6:$6</definedName>
    <definedName name="_xlnm.Print_Titles" localSheetId="2">'2. Розрахунки з бюджетом'!$6:$6</definedName>
    <definedName name="_xlnm.Print_Titles" localSheetId="3">'3. Рух грошових коштів'!$7:$7</definedName>
    <definedName name="_xlnm.Print_Titles" localSheetId="0">'фінплан - зведені показники'!$26:$26</definedName>
    <definedName name="Заголовки_для_печати_МИ">'[28]1993'!$A$1:$IV$3,'[28]1993'!$A$1:$A$65536</definedName>
    <definedName name="йуц">#REF!</definedName>
    <definedName name="йцу">#REF!</definedName>
    <definedName name="йцуйй">#REF!</definedName>
    <definedName name="йцукц">'[29]7  Інші витрати'!#REF!</definedName>
    <definedName name="і">[30]Inform!$F$2</definedName>
    <definedName name="ів">#REF!</definedName>
    <definedName name="ів___0">#REF!</definedName>
    <definedName name="ів_22">#REF!</definedName>
    <definedName name="ів_26">#REF!</definedName>
    <definedName name="іваіа">'[29]7  Інші витрати'!#REF!</definedName>
    <definedName name="іваф">#REF!</definedName>
    <definedName name="івів">'[12]МТР Газ України'!$B$1</definedName>
    <definedName name="іцу">[23]Inform!$G$2</definedName>
    <definedName name="КЕ">#REF!</definedName>
    <definedName name="КЕ___0">#REF!</definedName>
    <definedName name="КЕ_22">#REF!</definedName>
    <definedName name="КЕ_26">#REF!</definedName>
    <definedName name="кен">#REF!</definedName>
    <definedName name="л">#REF!</definedName>
    <definedName name="_xlnm.Print_Area" localSheetId="5">' 5. Коефіцієнти'!$A$1:$F$27</definedName>
    <definedName name="_xlnm.Print_Area" localSheetId="1">'1. Фін результат'!$A$1:$H$143</definedName>
    <definedName name="_xlnm.Print_Area" localSheetId="2">'2. Розрахунки з бюджетом'!$A$1:$G$43</definedName>
    <definedName name="_xlnm.Print_Area" localSheetId="3">'3. Рух грошових коштів'!$A$1:$G$117</definedName>
    <definedName name="_xlnm.Print_Area" localSheetId="4">'4. Кап. інвестиції'!$A$1:$G$19</definedName>
    <definedName name="_xlnm.Print_Area" localSheetId="6">'6.1. Інша інфо_1'!$A$1:$O$72</definedName>
    <definedName name="_xlnm.Print_Area" localSheetId="7">'6.2. Інша інфо_2'!$A$1:$AF$80</definedName>
    <definedName name="_xlnm.Print_Area" localSheetId="0">'фінплан - зведені показники'!$A$1:$G$79</definedName>
    <definedName name="п">'[13]7  Інші витрати'!#REF!</definedName>
    <definedName name="пдв">'[15]МТР Газ України'!$B$4</definedName>
    <definedName name="пдв_утг">'[15]МТР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'[15]МТР Газ України'!$B$4</definedName>
    <definedName name="фів">'[24]МТР Газ України'!$B$4</definedName>
    <definedName name="фіваіф">'[29]7  Інші витрати'!#REF!</definedName>
    <definedName name="фф">'[26]МТР Газ України'!$F$1</definedName>
    <definedName name="ц">'[13]7  Інші витрати'!#REF!</definedName>
    <definedName name="ччч">'[35]БАЗА  '!#REF!</definedName>
    <definedName name="ш">#REF!</definedName>
  </definedNames>
  <calcPr calcId="125725"/>
</workbook>
</file>

<file path=xl/calcChain.xml><?xml version="1.0" encoding="utf-8"?>
<calcChain xmlns="http://schemas.openxmlformats.org/spreadsheetml/2006/main">
  <c r="H34" i="10"/>
  <c r="H30"/>
  <c r="H29"/>
  <c r="C108" i="18"/>
  <c r="C105"/>
  <c r="D140" i="2" l="1"/>
  <c r="C80" i="18"/>
  <c r="E19" i="19"/>
  <c r="F19" s="1"/>
  <c r="F8"/>
  <c r="F138" i="2"/>
  <c r="N49" i="10" l="1"/>
  <c r="N48"/>
  <c r="N47"/>
  <c r="O49"/>
  <c r="L49"/>
  <c r="G49"/>
  <c r="M49" s="1"/>
  <c r="D49"/>
  <c r="G48"/>
  <c r="D48"/>
  <c r="G11" i="2"/>
  <c r="G10"/>
  <c r="F10"/>
  <c r="M48" i="10" l="1"/>
  <c r="J49"/>
  <c r="J30"/>
  <c r="J34"/>
  <c r="J29"/>
  <c r="J28"/>
  <c r="G41" i="18" l="1"/>
  <c r="F41"/>
  <c r="G47"/>
  <c r="F47"/>
  <c r="G46"/>
  <c r="F46"/>
  <c r="E40"/>
  <c r="F40" s="1"/>
  <c r="E15"/>
  <c r="G106"/>
  <c r="F106"/>
  <c r="G58"/>
  <c r="G59"/>
  <c r="G60"/>
  <c r="G61"/>
  <c r="G62"/>
  <c r="F62"/>
  <c r="F58"/>
  <c r="F59"/>
  <c r="F60"/>
  <c r="F61"/>
  <c r="AF46" i="9"/>
  <c r="AF47"/>
  <c r="AF48"/>
  <c r="AF49"/>
  <c r="AF50"/>
  <c r="AF45"/>
  <c r="AE45"/>
  <c r="AE46"/>
  <c r="AE47"/>
  <c r="AE48"/>
  <c r="AE49"/>
  <c r="AE50"/>
  <c r="T40"/>
  <c r="T46"/>
  <c r="T47"/>
  <c r="T48"/>
  <c r="T49"/>
  <c r="T50"/>
  <c r="T51"/>
  <c r="T45"/>
  <c r="S45"/>
  <c r="S46"/>
  <c r="S47"/>
  <c r="S48"/>
  <c r="S49"/>
  <c r="S50"/>
  <c r="R51"/>
  <c r="R40"/>
  <c r="R49"/>
  <c r="AD49"/>
  <c r="R39"/>
  <c r="AD50"/>
  <c r="AD48"/>
  <c r="AD47"/>
  <c r="AD46"/>
  <c r="AD45"/>
  <c r="G89" i="2"/>
  <c r="F89"/>
  <c r="G91"/>
  <c r="F91"/>
  <c r="E83"/>
  <c r="E86"/>
  <c r="G71" i="18"/>
  <c r="F71"/>
  <c r="C49"/>
  <c r="C54"/>
  <c r="G40" l="1"/>
  <c r="G85" i="2"/>
  <c r="F85"/>
  <c r="G16" i="18" l="1"/>
  <c r="F16"/>
  <c r="D65" i="14"/>
  <c r="G26" i="18"/>
  <c r="G27"/>
  <c r="E105"/>
  <c r="T44" i="9"/>
  <c r="T41"/>
  <c r="T34"/>
  <c r="AC39"/>
  <c r="AC40"/>
  <c r="AF40" s="1"/>
  <c r="AC41"/>
  <c r="AF41" s="1"/>
  <c r="AC42"/>
  <c r="AC43"/>
  <c r="AC44"/>
  <c r="N65"/>
  <c r="N64"/>
  <c r="N63"/>
  <c r="N62"/>
  <c r="G9" i="3"/>
  <c r="G70" i="18"/>
  <c r="AD38" i="9"/>
  <c r="AF38" s="1"/>
  <c r="T38"/>
  <c r="S38"/>
  <c r="S42"/>
  <c r="S43"/>
  <c r="S44"/>
  <c r="AE38" l="1"/>
  <c r="H33" i="10"/>
  <c r="H28"/>
  <c r="H32" s="1"/>
  <c r="H25"/>
  <c r="H24"/>
  <c r="G64" i="18" l="1"/>
  <c r="F64"/>
  <c r="C14"/>
  <c r="C133" i="2"/>
  <c r="G107"/>
  <c r="E134"/>
  <c r="D134"/>
  <c r="E135"/>
  <c r="E69"/>
  <c r="G53"/>
  <c r="G52"/>
  <c r="G57"/>
  <c r="F57"/>
  <c r="F59"/>
  <c r="G59"/>
  <c r="D135"/>
  <c r="G75"/>
  <c r="F75"/>
  <c r="J33" i="10" l="1"/>
  <c r="J32"/>
  <c r="D19" i="11" l="1"/>
  <c r="E19"/>
  <c r="G44" i="18"/>
  <c r="F44"/>
  <c r="T42" i="9" l="1"/>
  <c r="T43"/>
  <c r="F105" i="18"/>
  <c r="G105" l="1"/>
  <c r="G45" l="1"/>
  <c r="F45"/>
  <c r="E73"/>
  <c r="G73" s="1"/>
  <c r="F81" i="2"/>
  <c r="G81"/>
  <c r="F73" i="18" l="1"/>
  <c r="E133" i="2"/>
  <c r="F90"/>
  <c r="E97"/>
  <c r="F97" s="1"/>
  <c r="E43" i="18"/>
  <c r="AD43" i="9"/>
  <c r="AD44"/>
  <c r="AF44" s="1"/>
  <c r="AD42"/>
  <c r="S41"/>
  <c r="AD41"/>
  <c r="AE41" l="1"/>
  <c r="AE44"/>
  <c r="AE43"/>
  <c r="AF43"/>
  <c r="AF42"/>
  <c r="AE42"/>
  <c r="G97" i="2"/>
  <c r="G90"/>
  <c r="L47" i="10" l="1"/>
  <c r="G47"/>
  <c r="A48"/>
  <c r="D47"/>
  <c r="O47"/>
  <c r="M47" l="1"/>
  <c r="G50"/>
  <c r="J48"/>
  <c r="J47"/>
  <c r="D50"/>
  <c r="F11" i="2"/>
  <c r="F88"/>
  <c r="F87"/>
  <c r="G86"/>
  <c r="G87"/>
  <c r="G88"/>
  <c r="G84"/>
  <c r="F84"/>
  <c r="D133"/>
  <c r="C73" i="18"/>
  <c r="M50" i="10" l="1"/>
  <c r="J50"/>
  <c r="F70" i="18"/>
  <c r="G52"/>
  <c r="F52"/>
  <c r="S40" i="9"/>
  <c r="AD40"/>
  <c r="T69"/>
  <c r="T70"/>
  <c r="AE40" l="1"/>
  <c r="F26" i="10"/>
  <c r="L13"/>
  <c r="O48" l="1"/>
  <c r="O50" s="1"/>
  <c r="G15" i="18"/>
  <c r="R52" i="9"/>
  <c r="G135" i="2" l="1"/>
  <c r="F135"/>
  <c r="F133"/>
  <c r="F134" l="1"/>
  <c r="G134"/>
  <c r="G133"/>
  <c r="G60" l="1"/>
  <c r="F60"/>
  <c r="D14" i="18" l="1"/>
  <c r="G63"/>
  <c r="F63"/>
  <c r="T64" i="9" l="1"/>
  <c r="T68" l="1"/>
  <c r="F15" i="18" l="1"/>
  <c r="E8" i="3" l="1"/>
  <c r="C43" i="18" l="1"/>
  <c r="D109" i="2"/>
  <c r="E109"/>
  <c r="G82"/>
  <c r="G83"/>
  <c r="F109" l="1"/>
  <c r="G109"/>
  <c r="D43" i="18"/>
  <c r="G48" i="2"/>
  <c r="F41"/>
  <c r="G43"/>
  <c r="G45"/>
  <c r="E22"/>
  <c r="D8"/>
  <c r="D28" i="14" s="1"/>
  <c r="D8" i="3" l="1"/>
  <c r="G43" i="18"/>
  <c r="N16" i="10"/>
  <c r="F45" i="2" l="1"/>
  <c r="C40" l="1"/>
  <c r="C22"/>
  <c r="E40" l="1"/>
  <c r="T67" i="9" l="1"/>
  <c r="T37" l="1"/>
  <c r="E51" i="14" l="1"/>
  <c r="E36" i="19" l="1"/>
  <c r="E27" s="1"/>
  <c r="E51" i="2"/>
  <c r="E26" s="1"/>
  <c r="F107"/>
  <c r="D104"/>
  <c r="E104"/>
  <c r="C104"/>
  <c r="C109"/>
  <c r="F86"/>
  <c r="E139" l="1"/>
  <c r="F72"/>
  <c r="G72"/>
  <c r="C51" l="1"/>
  <c r="C26" s="1"/>
  <c r="D80" i="18"/>
  <c r="E80"/>
  <c r="G68" l="1"/>
  <c r="G54"/>
  <c r="F54"/>
  <c r="D21" l="1"/>
  <c r="E21"/>
  <c r="C21"/>
  <c r="T63" i="9"/>
  <c r="T66"/>
  <c r="T65"/>
  <c r="S35" l="1"/>
  <c r="S36"/>
  <c r="S37"/>
  <c r="S39"/>
  <c r="S51"/>
  <c r="S34"/>
  <c r="L48" i="10"/>
  <c r="L29"/>
  <c r="L30"/>
  <c r="L28"/>
  <c r="L21"/>
  <c r="L22"/>
  <c r="L20"/>
  <c r="L14"/>
  <c r="L15"/>
  <c r="L16"/>
  <c r="L17"/>
  <c r="L18"/>
  <c r="F8" i="3"/>
  <c r="F9"/>
  <c r="F110" i="18"/>
  <c r="F93"/>
  <c r="F80"/>
  <c r="F67"/>
  <c r="F68"/>
  <c r="F69"/>
  <c r="F27"/>
  <c r="F26"/>
  <c r="F23"/>
  <c r="F24"/>
  <c r="F22"/>
  <c r="F21"/>
  <c r="F37" i="19"/>
  <c r="F31"/>
  <c r="F106" i="2"/>
  <c r="F105"/>
  <c r="F78"/>
  <c r="F80"/>
  <c r="F82"/>
  <c r="F83"/>
  <c r="F92"/>
  <c r="F77"/>
  <c r="F71"/>
  <c r="F73"/>
  <c r="F74"/>
  <c r="F76"/>
  <c r="F70"/>
  <c r="F53"/>
  <c r="F54"/>
  <c r="F55"/>
  <c r="F56"/>
  <c r="F58"/>
  <c r="F61"/>
  <c r="F52"/>
  <c r="F43"/>
  <c r="F34"/>
  <c r="F35"/>
  <c r="F36"/>
  <c r="F37"/>
  <c r="F24"/>
  <c r="F9"/>
  <c r="F65" i="14"/>
  <c r="F68"/>
  <c r="F29"/>
  <c r="F32"/>
  <c r="F40"/>
  <c r="D15" i="11"/>
  <c r="E15"/>
  <c r="D14"/>
  <c r="C62" i="14" s="1"/>
  <c r="E14" i="11"/>
  <c r="E62" i="14" s="1"/>
  <c r="L71" i="9" l="1"/>
  <c r="G80" i="18" l="1"/>
  <c r="G78" i="2"/>
  <c r="G73"/>
  <c r="G71"/>
  <c r="G70"/>
  <c r="G80"/>
  <c r="G77"/>
  <c r="G76"/>
  <c r="G74"/>
  <c r="G54"/>
  <c r="C137" l="1"/>
  <c r="C38" i="19" s="1"/>
  <c r="C136" i="2"/>
  <c r="C138"/>
  <c r="C69"/>
  <c r="C139" s="1"/>
  <c r="G9"/>
  <c r="C8"/>
  <c r="C21" s="1"/>
  <c r="D7" i="11" s="1"/>
  <c r="C127" i="2" l="1"/>
  <c r="C11" i="18"/>
  <c r="C25"/>
  <c r="F25" i="10" l="1"/>
  <c r="F24"/>
  <c r="L26" l="1"/>
  <c r="L24"/>
  <c r="N71" i="9"/>
  <c r="J71"/>
  <c r="F71"/>
  <c r="AD35"/>
  <c r="AD36"/>
  <c r="AD37"/>
  <c r="AD39"/>
  <c r="AD51"/>
  <c r="AF51" s="1"/>
  <c r="AD34"/>
  <c r="AF34" s="1"/>
  <c r="T36"/>
  <c r="T35"/>
  <c r="AC35"/>
  <c r="AC36"/>
  <c r="AC37"/>
  <c r="AC34"/>
  <c r="T39"/>
  <c r="Q52"/>
  <c r="AC52" s="1"/>
  <c r="G36" i="2"/>
  <c r="G92"/>
  <c r="C70" i="14"/>
  <c r="C67"/>
  <c r="G65"/>
  <c r="G68"/>
  <c r="L25" i="10"/>
  <c r="N29"/>
  <c r="E92" i="18"/>
  <c r="E108" s="1"/>
  <c r="E137" i="2"/>
  <c r="E38" i="19" s="1"/>
  <c r="D69" i="2"/>
  <c r="D51"/>
  <c r="D22"/>
  <c r="G24"/>
  <c r="E8"/>
  <c r="D21"/>
  <c r="D30" i="14" s="1"/>
  <c r="D40" i="2"/>
  <c r="C120"/>
  <c r="C33" i="14" s="1"/>
  <c r="G69" i="18"/>
  <c r="E25"/>
  <c r="G25" s="1"/>
  <c r="D25"/>
  <c r="D70" i="14" s="1"/>
  <c r="D62" s="1"/>
  <c r="E10" i="3"/>
  <c r="G10" s="1"/>
  <c r="C10"/>
  <c r="D66" i="18"/>
  <c r="C66"/>
  <c r="G32" i="14"/>
  <c r="G29"/>
  <c r="E37"/>
  <c r="D37"/>
  <c r="C37"/>
  <c r="C32"/>
  <c r="C30"/>
  <c r="C29"/>
  <c r="C28"/>
  <c r="C48"/>
  <c r="C51"/>
  <c r="E14" i="18"/>
  <c r="F43"/>
  <c r="C92"/>
  <c r="C36" i="19"/>
  <c r="C27" s="1"/>
  <c r="C122" i="2"/>
  <c r="C38" i="14" s="1"/>
  <c r="D51"/>
  <c r="F51" s="1"/>
  <c r="E136" i="2"/>
  <c r="G110" i="18"/>
  <c r="E70" i="14"/>
  <c r="G24" i="18"/>
  <c r="G23"/>
  <c r="G22"/>
  <c r="D36" i="19"/>
  <c r="D137" i="2"/>
  <c r="D38" i="19" s="1"/>
  <c r="D48" i="14" s="1"/>
  <c r="D136" i="2"/>
  <c r="E138"/>
  <c r="E127" s="1"/>
  <c r="D138"/>
  <c r="D11" i="18" s="1"/>
  <c r="G105" i="2"/>
  <c r="G106"/>
  <c r="G41"/>
  <c r="G55"/>
  <c r="G56"/>
  <c r="G58"/>
  <c r="G61"/>
  <c r="D92" i="18"/>
  <c r="D108" s="1"/>
  <c r="G73" i="14" s="1"/>
  <c r="G67" i="18"/>
  <c r="T62" i="9"/>
  <c r="T71" s="1"/>
  <c r="N17" i="10"/>
  <c r="N18"/>
  <c r="E66" i="18"/>
  <c r="E77" s="1"/>
  <c r="N20" i="10"/>
  <c r="N14"/>
  <c r="N15"/>
  <c r="N13"/>
  <c r="O26" i="22"/>
  <c r="O25"/>
  <c r="O23"/>
  <c r="M23"/>
  <c r="O22"/>
  <c r="O21"/>
  <c r="O27" s="1"/>
  <c r="N26"/>
  <c r="N25"/>
  <c r="N23"/>
  <c r="N22"/>
  <c r="N27" s="1"/>
  <c r="N21"/>
  <c r="F54"/>
  <c r="M22"/>
  <c r="M25"/>
  <c r="M26"/>
  <c r="E67" i="14"/>
  <c r="G93" i="18"/>
  <c r="G37" i="2"/>
  <c r="G35"/>
  <c r="G37" i="19"/>
  <c r="G31"/>
  <c r="F11" i="3"/>
  <c r="N21" i="10"/>
  <c r="N22"/>
  <c r="M21" i="22"/>
  <c r="E54"/>
  <c r="J53"/>
  <c r="J52"/>
  <c r="J51"/>
  <c r="J50"/>
  <c r="I49"/>
  <c r="J49" s="1"/>
  <c r="J47"/>
  <c r="J46"/>
  <c r="J45"/>
  <c r="J44"/>
  <c r="J43"/>
  <c r="J42"/>
  <c r="J41"/>
  <c r="J40"/>
  <c r="J38"/>
  <c r="J37"/>
  <c r="J36"/>
  <c r="J35"/>
  <c r="J34"/>
  <c r="J33"/>
  <c r="J32"/>
  <c r="J31"/>
  <c r="J30"/>
  <c r="J29"/>
  <c r="I29"/>
  <c r="J28"/>
  <c r="J27"/>
  <c r="J25"/>
  <c r="I25"/>
  <c r="I24"/>
  <c r="J24" s="1"/>
  <c r="I23"/>
  <c r="J23" s="1"/>
  <c r="I22"/>
  <c r="J22" s="1"/>
  <c r="J21"/>
  <c r="G34" i="2"/>
  <c r="F48"/>
  <c r="B38" i="14"/>
  <c r="B62"/>
  <c r="B61"/>
  <c r="B60"/>
  <c r="B58"/>
  <c r="B55"/>
  <c r="B54"/>
  <c r="B53"/>
  <c r="B52"/>
  <c r="B56"/>
  <c r="B51"/>
  <c r="B49"/>
  <c r="B48"/>
  <c r="B47"/>
  <c r="B45"/>
  <c r="B44"/>
  <c r="B42"/>
  <c r="B41"/>
  <c r="B40"/>
  <c r="B39"/>
  <c r="B37"/>
  <c r="B36"/>
  <c r="B35"/>
  <c r="B34"/>
  <c r="B33"/>
  <c r="B31"/>
  <c r="B32"/>
  <c r="B30"/>
  <c r="B29"/>
  <c r="B28"/>
  <c r="C7" i="3" l="1"/>
  <c r="C6" s="1"/>
  <c r="D17" i="11" s="1"/>
  <c r="C77" i="18"/>
  <c r="M27" i="22"/>
  <c r="AF37" i="9"/>
  <c r="AE37"/>
  <c r="AF39"/>
  <c r="AE39"/>
  <c r="AE35"/>
  <c r="AE51"/>
  <c r="AF36"/>
  <c r="AE36"/>
  <c r="D7" i="3"/>
  <c r="G69" i="14"/>
  <c r="F69"/>
  <c r="F73"/>
  <c r="F70"/>
  <c r="E120" i="2"/>
  <c r="E140"/>
  <c r="F38" i="19"/>
  <c r="N25" i="10"/>
  <c r="L33"/>
  <c r="D26" i="2"/>
  <c r="F10" i="3"/>
  <c r="E7"/>
  <c r="G38" i="19"/>
  <c r="E48" i="14"/>
  <c r="F48" s="1"/>
  <c r="D27" i="19"/>
  <c r="F27" s="1"/>
  <c r="F36"/>
  <c r="F104" i="2"/>
  <c r="F69"/>
  <c r="F136"/>
  <c r="F40"/>
  <c r="G37" i="14"/>
  <c r="F37"/>
  <c r="F22" i="2"/>
  <c r="F137"/>
  <c r="F51"/>
  <c r="F92" i="18"/>
  <c r="F66"/>
  <c r="F25"/>
  <c r="F14"/>
  <c r="AE34" i="9"/>
  <c r="S52"/>
  <c r="S53" s="1"/>
  <c r="E28" i="14"/>
  <c r="F28" s="1"/>
  <c r="F8" i="2"/>
  <c r="G70" i="14"/>
  <c r="G14" i="18"/>
  <c r="D127" i="2"/>
  <c r="E122"/>
  <c r="G51"/>
  <c r="G137"/>
  <c r="G136"/>
  <c r="G22"/>
  <c r="C123"/>
  <c r="E21"/>
  <c r="E99" s="1"/>
  <c r="G21" i="18"/>
  <c r="C54" i="14"/>
  <c r="D77" i="18"/>
  <c r="D53" i="14" s="1"/>
  <c r="N28" i="10"/>
  <c r="G8" i="3"/>
  <c r="AF35" i="9"/>
  <c r="G51" i="14"/>
  <c r="E47"/>
  <c r="E39" i="19"/>
  <c r="L34" i="10"/>
  <c r="N30"/>
  <c r="J54" i="22"/>
  <c r="T52" i="9"/>
  <c r="R53"/>
  <c r="T53"/>
  <c r="AD52"/>
  <c r="AE52" s="1"/>
  <c r="C39" i="19"/>
  <c r="C47" i="14"/>
  <c r="C49" s="1"/>
  <c r="D120" i="2"/>
  <c r="D123"/>
  <c r="D122"/>
  <c r="G138"/>
  <c r="G69"/>
  <c r="G8"/>
  <c r="G66" i="18"/>
  <c r="N24" i="10"/>
  <c r="N26"/>
  <c r="G40" i="2"/>
  <c r="G92" i="18"/>
  <c r="E123" i="2"/>
  <c r="G36" i="19"/>
  <c r="G104" i="2"/>
  <c r="E11" i="18"/>
  <c r="C53" i="14" l="1"/>
  <c r="D6" i="3"/>
  <c r="D58" i="14" s="1"/>
  <c r="E7" i="11"/>
  <c r="E126" i="2"/>
  <c r="F64" i="14"/>
  <c r="D67"/>
  <c r="G64"/>
  <c r="F62"/>
  <c r="G62"/>
  <c r="D139" i="2"/>
  <c r="D18" i="11"/>
  <c r="C58" i="14"/>
  <c r="F7" i="3"/>
  <c r="G7"/>
  <c r="E6"/>
  <c r="G27" i="19"/>
  <c r="G48" i="14"/>
  <c r="F123" i="2"/>
  <c r="N32" i="10"/>
  <c r="L32"/>
  <c r="D47" i="14"/>
  <c r="G47" s="1"/>
  <c r="D39" i="19"/>
  <c r="F39" s="1"/>
  <c r="G28" i="14"/>
  <c r="G127" i="2"/>
  <c r="E38" i="14"/>
  <c r="F122" i="2"/>
  <c r="F26"/>
  <c r="F127"/>
  <c r="E33" i="14"/>
  <c r="F120" i="2"/>
  <c r="E54" i="14"/>
  <c r="F108" i="18"/>
  <c r="E53" i="14"/>
  <c r="F53" s="1"/>
  <c r="F77" i="18"/>
  <c r="G11"/>
  <c r="F11"/>
  <c r="E31" i="14"/>
  <c r="G26" i="2"/>
  <c r="E124"/>
  <c r="C99"/>
  <c r="C112" s="1"/>
  <c r="C140"/>
  <c r="C124"/>
  <c r="C31" i="14"/>
  <c r="E30"/>
  <c r="F21" i="2"/>
  <c r="G21"/>
  <c r="G123"/>
  <c r="G108" i="18"/>
  <c r="G77"/>
  <c r="N33" i="10"/>
  <c r="Y53" i="9"/>
  <c r="U53"/>
  <c r="AE53"/>
  <c r="AC53"/>
  <c r="M53"/>
  <c r="D38" i="14"/>
  <c r="D33"/>
  <c r="G120" i="2"/>
  <c r="AF52" i="9"/>
  <c r="AD53"/>
  <c r="AF53"/>
  <c r="E49" i="14"/>
  <c r="D54"/>
  <c r="N34" i="10"/>
  <c r="D99" i="2"/>
  <c r="G122"/>
  <c r="D124"/>
  <c r="D31" i="14"/>
  <c r="E112" i="2" l="1"/>
  <c r="E9" i="18" s="1"/>
  <c r="F67" i="14"/>
  <c r="G67"/>
  <c r="E17" i="11"/>
  <c r="E58" i="14"/>
  <c r="E18" i="11"/>
  <c r="F6" i="3"/>
  <c r="G6"/>
  <c r="G39" i="19"/>
  <c r="F47" i="14"/>
  <c r="D49"/>
  <c r="F49" s="1"/>
  <c r="F31"/>
  <c r="F38"/>
  <c r="F33"/>
  <c r="F124" i="2"/>
  <c r="F139"/>
  <c r="F54" i="14"/>
  <c r="G53"/>
  <c r="G30"/>
  <c r="F30"/>
  <c r="F99" i="2"/>
  <c r="E34" i="14"/>
  <c r="C126" i="2"/>
  <c r="C131" s="1"/>
  <c r="C35" i="14" s="1"/>
  <c r="C34"/>
  <c r="G124" i="2"/>
  <c r="G31" i="14"/>
  <c r="F140" i="2"/>
  <c r="D112"/>
  <c r="D126"/>
  <c r="D34" i="14"/>
  <c r="G33"/>
  <c r="C39"/>
  <c r="C9" i="18"/>
  <c r="C20" s="1"/>
  <c r="C117" i="2"/>
  <c r="C115" s="1"/>
  <c r="G38" i="14"/>
  <c r="G99" i="2"/>
  <c r="G139"/>
  <c r="G54" i="14"/>
  <c r="G8" i="19" l="1"/>
  <c r="F58" i="14"/>
  <c r="G58"/>
  <c r="E117" i="2"/>
  <c r="E115" s="1"/>
  <c r="G49" i="14"/>
  <c r="F34"/>
  <c r="E39"/>
  <c r="F126" i="2"/>
  <c r="C41" i="14"/>
  <c r="D11" i="11"/>
  <c r="C61" i="14"/>
  <c r="D10" i="11"/>
  <c r="C60" i="14"/>
  <c r="D9" i="11"/>
  <c r="D13"/>
  <c r="D8"/>
  <c r="C28" i="18"/>
  <c r="C30" s="1"/>
  <c r="C112" s="1"/>
  <c r="E131" i="2"/>
  <c r="E35" i="14" s="1"/>
  <c r="G112" i="2"/>
  <c r="G126"/>
  <c r="G140"/>
  <c r="D39" i="14"/>
  <c r="F112" i="2"/>
  <c r="D9" i="18"/>
  <c r="F9" s="1"/>
  <c r="D117" i="2"/>
  <c r="E20" i="18"/>
  <c r="D131" i="2"/>
  <c r="G34" i="14"/>
  <c r="F117" i="2" l="1"/>
  <c r="G39" i="14"/>
  <c r="E8" i="11"/>
  <c r="E36" i="14" s="1"/>
  <c r="F131" i="2"/>
  <c r="E13" i="11"/>
  <c r="F39" i="14"/>
  <c r="C36"/>
  <c r="D36"/>
  <c r="C52"/>
  <c r="E9" i="11"/>
  <c r="E60" i="14" s="1"/>
  <c r="E10" i="11"/>
  <c r="E61" i="14" s="1"/>
  <c r="E11" i="11"/>
  <c r="D35" i="14"/>
  <c r="F35" s="1"/>
  <c r="E41"/>
  <c r="D20" i="18"/>
  <c r="E28"/>
  <c r="D115" i="2"/>
  <c r="G131"/>
  <c r="G9" i="18"/>
  <c r="G117" i="2"/>
  <c r="C56" i="14" l="1"/>
  <c r="C66"/>
  <c r="C113" i="18"/>
  <c r="G19" i="19"/>
  <c r="G36" i="14"/>
  <c r="F36"/>
  <c r="D61"/>
  <c r="G61" s="1"/>
  <c r="D60"/>
  <c r="G60" s="1"/>
  <c r="F20" i="18"/>
  <c r="D28"/>
  <c r="G28" s="1"/>
  <c r="G35" i="14"/>
  <c r="E30" i="18"/>
  <c r="E112" s="1"/>
  <c r="E66" i="14" s="1"/>
  <c r="D41"/>
  <c r="F41" s="1"/>
  <c r="F115" i="2"/>
  <c r="G20" i="18"/>
  <c r="G115" i="2"/>
  <c r="F61" i="14" l="1"/>
  <c r="F60"/>
  <c r="F28" i="18"/>
  <c r="E52" i="14"/>
  <c r="D30" i="18"/>
  <c r="G41" i="14"/>
  <c r="G30" i="18" l="1"/>
  <c r="D112"/>
  <c r="D66" i="14" s="1"/>
  <c r="F30" i="18"/>
  <c r="E113"/>
  <c r="E56" i="14"/>
  <c r="D52"/>
  <c r="F52" s="1"/>
  <c r="G112" i="18" l="1"/>
  <c r="F112"/>
  <c r="D56" i="14"/>
  <c r="F56" s="1"/>
  <c r="D113" i="18"/>
  <c r="F113" s="1"/>
  <c r="G52" i="14"/>
  <c r="F66" l="1"/>
  <c r="G66"/>
  <c r="G113" i="18"/>
  <c r="G56" i="14"/>
</calcChain>
</file>

<file path=xl/comments1.xml><?xml version="1.0" encoding="utf-8"?>
<comments xmlns="http://schemas.openxmlformats.org/spreadsheetml/2006/main">
  <authors>
    <author>1235</author>
  </authors>
  <commentList>
    <comment ref="F21" authorId="0">
      <text>
        <r>
          <rPr>
            <b/>
            <sz val="12"/>
            <color indexed="81"/>
            <rFont val="Tahoma"/>
            <family val="2"/>
            <charset val="204"/>
          </rPr>
          <t>керівники і заступники парків</t>
        </r>
        <r>
          <rPr>
            <sz val="9"/>
            <color indexed="81"/>
            <rFont val="Tahoma"/>
            <family val="2"/>
            <charset val="204"/>
          </rPr>
          <t xml:space="preserve">
</t>
        </r>
      </text>
    </comment>
  </commentList>
</comments>
</file>

<file path=xl/sharedStrings.xml><?xml version="1.0" encoding="utf-8"?>
<sst xmlns="http://schemas.openxmlformats.org/spreadsheetml/2006/main" count="893" uniqueCount="703">
  <si>
    <t>Код рядка</t>
  </si>
  <si>
    <t>капітальне будівництво</t>
  </si>
  <si>
    <t>придбання (виготовлення) основних засобів</t>
  </si>
  <si>
    <t>придбання (створення) нематеріальних активів</t>
  </si>
  <si>
    <t>Фінансовий результат від операційної діяльності</t>
  </si>
  <si>
    <t>Витрати на оплату праці</t>
  </si>
  <si>
    <t>Відрахування на соціальні заходи</t>
  </si>
  <si>
    <t>Амортизація</t>
  </si>
  <si>
    <t>за ЗКГНГ</t>
  </si>
  <si>
    <t>за СПОДУ</t>
  </si>
  <si>
    <t xml:space="preserve">за  КВЕД  </t>
  </si>
  <si>
    <t xml:space="preserve">Місцезнаходження  </t>
  </si>
  <si>
    <t xml:space="preserve">Телефон </t>
  </si>
  <si>
    <t xml:space="preserve">Прізвище та ініціали керівника  </t>
  </si>
  <si>
    <t xml:space="preserve">Підприємство  </t>
  </si>
  <si>
    <t xml:space="preserve">Організаційно-правова форма </t>
  </si>
  <si>
    <t xml:space="preserve">Вид економічної діяльності    </t>
  </si>
  <si>
    <t xml:space="preserve">Галузь     </t>
  </si>
  <si>
    <t xml:space="preserve">Код рядка </t>
  </si>
  <si>
    <t>Територія</t>
  </si>
  <si>
    <t>Форма власності</t>
  </si>
  <si>
    <t>витрати на страхові послуги</t>
  </si>
  <si>
    <t>витрати на аудиторські послуги</t>
  </si>
  <si>
    <t>Валовий прибуток (збиток)</t>
  </si>
  <si>
    <t xml:space="preserve">прибуток </t>
  </si>
  <si>
    <t>збиток</t>
  </si>
  <si>
    <t>Резервний фонд</t>
  </si>
  <si>
    <t>неустойки (штрафи, пені)</t>
  </si>
  <si>
    <t>витрати на паливо та енергію</t>
  </si>
  <si>
    <t>Інші операційні витрати</t>
  </si>
  <si>
    <t>придбання (виготовлення) інших необоротних матеріальних активів</t>
  </si>
  <si>
    <t>Факт минулого року</t>
  </si>
  <si>
    <t>Виручка від реалізації основних фондів</t>
  </si>
  <si>
    <t xml:space="preserve">Виручка від реалізації нематеріальних активів </t>
  </si>
  <si>
    <t>на початок періоду</t>
  </si>
  <si>
    <t>Чистий грошовий потік</t>
  </si>
  <si>
    <t>Забезпечення</t>
  </si>
  <si>
    <t>х</t>
  </si>
  <si>
    <t>витрати на службові відрядження</t>
  </si>
  <si>
    <t>витрати на зв’язок</t>
  </si>
  <si>
    <t>витрати на оплату праці</t>
  </si>
  <si>
    <t>відрахування на соціальні заходи</t>
  </si>
  <si>
    <t>амортизація основних засобів і нематеріальних активів загальногосподарського призначення</t>
  </si>
  <si>
    <t>витрати на операційну оренду основних засобів та роялті, що мають загальногосподарське призначення</t>
  </si>
  <si>
    <t>витрати на страхування майна загальногосподарського призначення</t>
  </si>
  <si>
    <t>витрати на страхування загальногосподарського персоналу</t>
  </si>
  <si>
    <t xml:space="preserve">організаційно-технічні послуги </t>
  </si>
  <si>
    <t>юридичні послуги</t>
  </si>
  <si>
    <t>витрати на охорону праці загальногосподарського персоналу</t>
  </si>
  <si>
    <t xml:space="preserve">витрати на підвищення кваліфікації та перепідготовку кадрів </t>
  </si>
  <si>
    <t>витрати на поліпшення основних фондів</t>
  </si>
  <si>
    <t>відрахування до резерву сумнівних боргів</t>
  </si>
  <si>
    <t>№ з/п</t>
  </si>
  <si>
    <t xml:space="preserve">Надходження від продажу акцій та облігацій </t>
  </si>
  <si>
    <t xml:space="preserve">Придбання акцій та облігацій  </t>
  </si>
  <si>
    <t>на кінець періоду</t>
  </si>
  <si>
    <t>Залучення кредитних коштів</t>
  </si>
  <si>
    <t>Усього</t>
  </si>
  <si>
    <t>Відсоток</t>
  </si>
  <si>
    <t>Залишок нерозподіленого прибутку (непокритого збитку) на початок звітного періоду</t>
  </si>
  <si>
    <t>Залишок нерозподіленого прибутку (непокритого збитку) на кінець звітного періоду</t>
  </si>
  <si>
    <t>відрахування до недержавних пенсійних фондів</t>
  </si>
  <si>
    <t>витрати на консалтингові послуги</t>
  </si>
  <si>
    <t>амортизація основних засобів і нематеріальних активів</t>
  </si>
  <si>
    <t>витрати на електроенергію</t>
  </si>
  <si>
    <t xml:space="preserve">витрати на паливо </t>
  </si>
  <si>
    <t>консультаційні та інформаційні послуги</t>
  </si>
  <si>
    <t>Зобов'язання</t>
  </si>
  <si>
    <t xml:space="preserve">Сума, валюта за договорами </t>
  </si>
  <si>
    <t>Процентна ставка</t>
  </si>
  <si>
    <t>модернізація, модифікація (добудова, дообладнання, реконструкція) основних засобів</t>
  </si>
  <si>
    <t>Розвиток виробництва</t>
  </si>
  <si>
    <t>витрати на благодійну допомогу</t>
  </si>
  <si>
    <t xml:space="preserve">Вид кредитного продукту та цільове призначення </t>
  </si>
  <si>
    <t xml:space="preserve">      4. Діючі фінансові зобов'язання підприємства</t>
  </si>
  <si>
    <t xml:space="preserve">      5. Інформація щодо отримання та повернення залучених коштів</t>
  </si>
  <si>
    <t>витрати на утримання основних фондів, інших необоротних активів загальногосподарського використання,  у тому числі:</t>
  </si>
  <si>
    <t>(посада)</t>
  </si>
  <si>
    <t>(підпис)</t>
  </si>
  <si>
    <t>витрати на рекламу</t>
  </si>
  <si>
    <t>Інші операційні витрати, усього, у тому числі:</t>
  </si>
  <si>
    <t>Капітальні інвестиції, усього,
у тому числі:</t>
  </si>
  <si>
    <t>податок на доходи фізичних осіб</t>
  </si>
  <si>
    <t xml:space="preserve">Єдиний внесок на загальнообов'язкове державне соціальне страхування                              </t>
  </si>
  <si>
    <t>акцизний податок</t>
  </si>
  <si>
    <t>Вид діяльності</t>
  </si>
  <si>
    <t>Заборгованість на останню дату</t>
  </si>
  <si>
    <t>Бюджетне фінансування</t>
  </si>
  <si>
    <t>інші платежі (розшифрувати)</t>
  </si>
  <si>
    <t>Дата видачі / погашення (графік)</t>
  </si>
  <si>
    <t>кредити</t>
  </si>
  <si>
    <t>Отримання коштів  за довгостроковими зобов'язаннями, у тому числі:</t>
  </si>
  <si>
    <t>Повернення коштів за короткостроковими зобов'язаннями, у тому числі:</t>
  </si>
  <si>
    <t>Отримання коштів за короткостроковими зобов'язаннями, у тому числі:</t>
  </si>
  <si>
    <t>Повернення коштів  за довгостроковими зобов'язаннями, у тому числі:</t>
  </si>
  <si>
    <t xml:space="preserve">позики </t>
  </si>
  <si>
    <t>Фінансовий результат до оподаткування</t>
  </si>
  <si>
    <t>Чистий  фінансовий результат, у тому числі:</t>
  </si>
  <si>
    <t>І. Формування фінансових результатів</t>
  </si>
  <si>
    <t>плата за користування надрами</t>
  </si>
  <si>
    <t>Оптимальне значення</t>
  </si>
  <si>
    <t>&gt; 0</t>
  </si>
  <si>
    <t xml:space="preserve">         (ініціали, прізвище)    </t>
  </si>
  <si>
    <t>у тому числі:</t>
  </si>
  <si>
    <t>рентна плата за транспортування</t>
  </si>
  <si>
    <t>Середньооблікова кількість штатних працівників</t>
  </si>
  <si>
    <t>витрати, пов'язані з використанням власних службових автомобілів</t>
  </si>
  <si>
    <t>Чистий дохід від реалізації продукції (товарів, робіт, послуг) (розшифрувати)</t>
  </si>
  <si>
    <t>Дохід від участі в капіталі (розшифрувати)</t>
  </si>
  <si>
    <t>Інші фінансові доходи (розшифрувати)</t>
  </si>
  <si>
    <t>інші адміністративні витрати (розшифрувати)</t>
  </si>
  <si>
    <t>Фінансові витрати (розшифрувати)</t>
  </si>
  <si>
    <t>Втрати від участі в капіталі (розшифрувати)</t>
  </si>
  <si>
    <t>Інші витрати (розшифрувати)</t>
  </si>
  <si>
    <t>Інші фонди (розшифрувати)</t>
  </si>
  <si>
    <t>Інші цілі (розшифрувати)</t>
  </si>
  <si>
    <t>місцеві податки та збори (розшифрувати)</t>
  </si>
  <si>
    <t>Цільове фінансування  (розшифрувати)</t>
  </si>
  <si>
    <t xml:space="preserve">Інші надходження (розшифрувати) </t>
  </si>
  <si>
    <t xml:space="preserve">Придбання (створення) основних засобів (розшифрувати) </t>
  </si>
  <si>
    <t xml:space="preserve">Капітальне будівництво (розшифрувати) </t>
  </si>
  <si>
    <t xml:space="preserve">Придбання (створення) нематеріальних активів (розшифрувати) </t>
  </si>
  <si>
    <t>облігації</t>
  </si>
  <si>
    <t>інші витрати (розшифрувати)</t>
  </si>
  <si>
    <t>інші витрати на збут (розшифрувати)</t>
  </si>
  <si>
    <t>Собівартість реалізованої продукції (товарів, робіт, послуг) (розшифрувати)</t>
  </si>
  <si>
    <t>Найменування  банку</t>
  </si>
  <si>
    <t>Інші джерела (розшифрувати)</t>
  </si>
  <si>
    <t>(ініціали, прізвище)</t>
  </si>
  <si>
    <t>за КОАТУУ</t>
  </si>
  <si>
    <t>за КОПФГ</t>
  </si>
  <si>
    <t xml:space="preserve">за ЄДРПОУ </t>
  </si>
  <si>
    <t>у тому числі за основними видами діяльності за КВЕД</t>
  </si>
  <si>
    <t>погашення реструктуризованих та відстрочених сум, що підлягають сплаті в поточному році до бюджетів та державних цільових фондів</t>
  </si>
  <si>
    <t>(найменування підприємства)</t>
  </si>
  <si>
    <t>Середньооблікова чисельність осіб, у тому числі:</t>
  </si>
  <si>
    <t>План минулого року</t>
  </si>
  <si>
    <t>Код за ЄДРПОУ</t>
  </si>
  <si>
    <t>Витрати на збут</t>
  </si>
  <si>
    <t>Витрати (дохід) з податку на прибуток</t>
  </si>
  <si>
    <t xml:space="preserve">Прибуток (збиток) від  припиненої діяльності після оподаткування </t>
  </si>
  <si>
    <t>Адміністративні витрати</t>
  </si>
  <si>
    <t>Інші операційні доходи/витрати</t>
  </si>
  <si>
    <t>EBITDA</t>
  </si>
  <si>
    <t>Доходи/витрати від фінансової та інвестиційної діяльності</t>
  </si>
  <si>
    <t>Грошові кошти на початок періоду</t>
  </si>
  <si>
    <t>Чистий рух грошових коштів від операційної діяльності</t>
  </si>
  <si>
    <t>Чистий рух грошових коштів від фінансової діяльності</t>
  </si>
  <si>
    <t>Грошові кошти на кінець періоду</t>
  </si>
  <si>
    <t>Необоротні активи</t>
  </si>
  <si>
    <t>Оборотні активи</t>
  </si>
  <si>
    <t>Власний капітал</t>
  </si>
  <si>
    <t>Розподіл чистого прибутку</t>
  </si>
  <si>
    <t xml:space="preserve">Нараховані до сплати обов'язкові платежі підприємства до бюджету та єдиний внесок на загальнообов'язкове державне соціальне страхування </t>
  </si>
  <si>
    <t>ІІІ. Рух грошових коштів</t>
  </si>
  <si>
    <t>Податок на прибуток підприємств</t>
  </si>
  <si>
    <t>IІ. Розрахунки з бюджетом</t>
  </si>
  <si>
    <t>Чистий рух грошових коштів операційної діяльності</t>
  </si>
  <si>
    <t>І. Рух коштів у результаті операційної діяльності</t>
  </si>
  <si>
    <t>II. Рух коштів у результаті інвестиційної діяльності</t>
  </si>
  <si>
    <t>Чистий рух коштів від інвестиційної діяльності </t>
  </si>
  <si>
    <t>III. Рух коштів у результаті фінансової діяльності</t>
  </si>
  <si>
    <t>Чистий рух коштів від фінансової діяльності </t>
  </si>
  <si>
    <t>Надходження від отриманих:</t>
  </si>
  <si>
    <t>відсотків </t>
  </si>
  <si>
    <t>дивідендів </t>
  </si>
  <si>
    <t>Надходження від деривативів</t>
  </si>
  <si>
    <t>Власного капіталу </t>
  </si>
  <si>
    <t>Розрахунок показника EBITDA</t>
  </si>
  <si>
    <t>Коефіцієнт рентабельності власного капіталу</t>
  </si>
  <si>
    <t xml:space="preserve">Вплив зміни валютних курсів на залишок коштів </t>
  </si>
  <si>
    <t>Довгострокові зобов'язання і забезпечення</t>
  </si>
  <si>
    <t>Поточні зобов'язання і забезпечення</t>
  </si>
  <si>
    <t>Коефіцієнт рентабельності активів</t>
  </si>
  <si>
    <t>погашення податкового боргу, у тому числі:</t>
  </si>
  <si>
    <t>Собівартість реалізованої продукції (товарів, робіт, послуг)</t>
  </si>
  <si>
    <t>&gt; 1</t>
  </si>
  <si>
    <t xml:space="preserve">Прибуток (збиток) від звичайної діяльності до оподаткування </t>
  </si>
  <si>
    <t>Коригування на:</t>
  </si>
  <si>
    <t>Грошові кошти від операційної діяльності</t>
  </si>
  <si>
    <t>Сплачений податок на прибуток</t>
  </si>
  <si>
    <t>амортизацію необоротних активів</t>
  </si>
  <si>
    <t xml:space="preserve">збільшення (зменшення) забезпечень  </t>
  </si>
  <si>
    <t xml:space="preserve">збиток (прибуток) від нереалізованих курсових різниць </t>
  </si>
  <si>
    <t>збиток (прибуток) від неопераційної діяльності та інших негрошових операцій (розшифрувати)</t>
  </si>
  <si>
    <t>Зменшення (збільшення) оборотних активів (розшифрувати)</t>
  </si>
  <si>
    <t>Збільшення (зменшення) поточних зобов’язань (розшифрувати)</t>
  </si>
  <si>
    <t>транспортні витрати</t>
  </si>
  <si>
    <t>витрати на зберігання та упаковку</t>
  </si>
  <si>
    <t>Коефіцієнти рентабельності та прибутковості</t>
  </si>
  <si>
    <t>Аналіз капітальних інвестицій</t>
  </si>
  <si>
    <t>Коефіцієнти фінансової стійкості та ліквідності</t>
  </si>
  <si>
    <t>Стандарти звітності П(с)БОУ</t>
  </si>
  <si>
    <t>Стандарти звітності МСФЗ</t>
  </si>
  <si>
    <t>Перенесено з додаткового капіталу</t>
  </si>
  <si>
    <t>Марка</t>
  </si>
  <si>
    <t>Рік придбання</t>
  </si>
  <si>
    <t>Витрати, усього</t>
  </si>
  <si>
    <t>матеріальні витрати</t>
  </si>
  <si>
    <t>оплата праці</t>
  </si>
  <si>
    <t>амортизація</t>
  </si>
  <si>
    <t>інші витрати</t>
  </si>
  <si>
    <t>Договір</t>
  </si>
  <si>
    <t>Дата початку оренди</t>
  </si>
  <si>
    <t>Сума орендної плати</t>
  </si>
  <si>
    <t>Основні фінансові показники</t>
  </si>
  <si>
    <t>Чистий дохід від реалізації продукції (товарів, робіт, послуг)</t>
  </si>
  <si>
    <t>Відрахування частини чистого прибутку, усього, у тому числі:</t>
  </si>
  <si>
    <t>витрати на оренду службових автомобілів</t>
  </si>
  <si>
    <t>№</t>
  </si>
  <si>
    <t>Загальна кошторисна вартість</t>
  </si>
  <si>
    <t>Первісна балансова вартість введених потужностей на початок планового року</t>
  </si>
  <si>
    <t>Капітальні інвестиції</t>
  </si>
  <si>
    <t>IV. Капітальні інвестиції</t>
  </si>
  <si>
    <t>VI. Звіт про фінансовий стан</t>
  </si>
  <si>
    <t>V. Коефіцієнтний аналіз</t>
  </si>
  <si>
    <t>8. Джерела капітальних інвестицій</t>
  </si>
  <si>
    <t>Інші операційні доходи (розшифрувати), у тому числі:</t>
  </si>
  <si>
    <t>курсові різниці</t>
  </si>
  <si>
    <t>Інші доходи (розшифрувати), у тому числі:</t>
  </si>
  <si>
    <t>Інші витрати (розшифрувати), у тому числі:</t>
  </si>
  <si>
    <t>2145/1</t>
  </si>
  <si>
    <t>2145/2</t>
  </si>
  <si>
    <t>4010</t>
  </si>
  <si>
    <t>Таблиця 1</t>
  </si>
  <si>
    <t>Таблиця 2</t>
  </si>
  <si>
    <t>Таблиця 3</t>
  </si>
  <si>
    <t>Адміністративні витрати, у тому числі:</t>
  </si>
  <si>
    <t>Витрати на збут, у тому числі:</t>
  </si>
  <si>
    <t>Рентабельність EBITDA</t>
  </si>
  <si>
    <t>Чистий  фінансовий результат</t>
  </si>
  <si>
    <t>Коефіцієнт рентабельності діяльності</t>
  </si>
  <si>
    <t>Коефіцієнт фінансової стійкості</t>
  </si>
  <si>
    <t>Інші доходи/витрати</t>
  </si>
  <si>
    <t>Чистий рух грошових коштів від інвестиційної діяльності</t>
  </si>
  <si>
    <t>Елементи операційних витрат</t>
  </si>
  <si>
    <t>тис. гривень (без ПДВ)</t>
  </si>
  <si>
    <t>Факт</t>
  </si>
  <si>
    <t>Додаток 3</t>
  </si>
  <si>
    <t>ЗВІТ</t>
  </si>
  <si>
    <t>Продовження додатка 3</t>
  </si>
  <si>
    <t>План</t>
  </si>
  <si>
    <t xml:space="preserve">чистий дохід  від реалізації продукції (товарів, робіт, послуг) </t>
  </si>
  <si>
    <t xml:space="preserve">кількість продукції/     наданих послуг </t>
  </si>
  <si>
    <t>Заборгованість за кредитами на початок звітного періоду</t>
  </si>
  <si>
    <t>Отримано залучених коштів за звітний період</t>
  </si>
  <si>
    <t>план</t>
  </si>
  <si>
    <t>факт</t>
  </si>
  <si>
    <t>Повернено залучених коштів  за звітний період</t>
  </si>
  <si>
    <t>Заборгованість на кінець звітного періоду</t>
  </si>
  <si>
    <t xml:space="preserve">      3. Інформація про бізнес підприємства (код рядка 1000 фінансового плану)</t>
  </si>
  <si>
    <t>6. Витрати, пов'язані з використанням власних службових автомобілів (у складі адміністративних витрат, рядок 1041)</t>
  </si>
  <si>
    <t>7. Витрати на оренду службових автомобілів (у складі адміністративних витрат, рядок 1042)</t>
  </si>
  <si>
    <t>Найменування об’єкта</t>
  </si>
  <si>
    <t>9. Капітальне будівництво (рядок 4010 таблиці 4)</t>
  </si>
  <si>
    <t>Прибуток (збиток) від операційної діяльності до змін в оборотному капіталі</t>
  </si>
  <si>
    <t>Інші поточні податки, збори, обов'язкові платежі до державного та місцевих бюджетів, у тому числі:</t>
  </si>
  <si>
    <t>Сплата інших податків, зборів, обов'язкових платежів до державного та місцевих бюджетів</t>
  </si>
  <si>
    <t xml:space="preserve">          </t>
  </si>
  <si>
    <t>Коди</t>
  </si>
  <si>
    <t>Таблиця 6</t>
  </si>
  <si>
    <t>витрати, що здійснюються для підтримання об’єкта в робочому стані (проведення ремонту, технічного огляду, нагляду, обслуговування тощо)</t>
  </si>
  <si>
    <t>інші операційні витрати (розшифрувати)</t>
  </si>
  <si>
    <t>Неконтрольована частка</t>
  </si>
  <si>
    <t xml:space="preserve">план </t>
  </si>
  <si>
    <t>Валовий прибуток/збиток</t>
  </si>
  <si>
    <t>Усього виплат на користь держави</t>
  </si>
  <si>
    <t>Усього активи</t>
  </si>
  <si>
    <t>Усього зобов'язання і забезпечення</t>
  </si>
  <si>
    <t>у тому числі грошові кошти та їх еквіваленти</t>
  </si>
  <si>
    <t>у тому числі державні гранти і субсидії</t>
  </si>
  <si>
    <t>у тому числі фінансові запозичення</t>
  </si>
  <si>
    <t>Доходи і витрати (деталізація)</t>
  </si>
  <si>
    <t xml:space="preserve">пояснення та обґрунтування відхилення від запланованого рівня доходів/витрат                               </t>
  </si>
  <si>
    <t>відхилення,  +/–</t>
  </si>
  <si>
    <t>виконання, %</t>
  </si>
  <si>
    <t>Доходи і витрати (узагальнені показники)</t>
  </si>
  <si>
    <t>Інші операційні доходи/витрати
(рядок 1030 - рядок 1080)</t>
  </si>
  <si>
    <t>Доходи/витрати від фінансової та інвестиційної діяльності
(рядок 1110 + рядок 1120 - рядок 1130 - рядок 1140)</t>
  </si>
  <si>
    <t>Інші доходи/витрати
(рядок 1150 - рядок 1160)</t>
  </si>
  <si>
    <t>Фінансовий результат від операційної діяльності, рядок 1100</t>
  </si>
  <si>
    <t>плюс амортизація, рядок 1530</t>
  </si>
  <si>
    <t>мінус операційні доходи від курсових різниць, рядок 1031</t>
  </si>
  <si>
    <t>плюс операційні витрати від курсових різниць, рядок 1084</t>
  </si>
  <si>
    <t>Матеріальні витрати, у тому числі:</t>
  </si>
  <si>
    <t>витрати на сировину та основні матеріали</t>
  </si>
  <si>
    <t>Найменування показника</t>
  </si>
  <si>
    <t xml:space="preserve">Надходження </t>
  </si>
  <si>
    <t>Витрати</t>
  </si>
  <si>
    <t>Сплата дивідендів на державну частку/частини чистого прибутку</t>
  </si>
  <si>
    <t>Перерахування коштів державі як власнику</t>
  </si>
  <si>
    <t xml:space="preserve">вплив зміни валютних курсів на залишок коштів </t>
  </si>
  <si>
    <t>Продовження  таблиці 6</t>
  </si>
  <si>
    <t>Відхилення,  +/–</t>
  </si>
  <si>
    <t>Виконання, %</t>
  </si>
  <si>
    <t>керівники</t>
  </si>
  <si>
    <t>професіонали</t>
  </si>
  <si>
    <t>фахівці</t>
  </si>
  <si>
    <t>технічні службовці</t>
  </si>
  <si>
    <t>робітники</t>
  </si>
  <si>
    <t>інші категорії</t>
  </si>
  <si>
    <t>адміністративно-управлінський персонал</t>
  </si>
  <si>
    <t>директор</t>
  </si>
  <si>
    <t>працівники</t>
  </si>
  <si>
    <t>Середньомісячна заробітна плата одного працівника, гривень</t>
  </si>
  <si>
    <t>Середньомісячний дохід одного працівника, гривень</t>
  </si>
  <si>
    <t>У тому числі за їх видами</t>
  </si>
  <si>
    <t>освоєння капітальних вкладень</t>
  </si>
  <si>
    <t>власні кошти</t>
  </si>
  <si>
    <t>кредитні кошти</t>
  </si>
  <si>
    <t>усього на рік</t>
  </si>
  <si>
    <t>фінансування капітальних інвестицій (оплата грошовими коштами), усього</t>
  </si>
  <si>
    <t xml:space="preserve">у тому числі </t>
  </si>
  <si>
    <t>Власні кошти (розшифрувати)</t>
  </si>
  <si>
    <t xml:space="preserve">Довгострокові зобов'язання, усього </t>
  </si>
  <si>
    <t>Короткострокові зобов'язання, усього</t>
  </si>
  <si>
    <t>Інші фінансові зобов'язання, усього</t>
  </si>
  <si>
    <t>Зміна ціни одиниці  (вартості продукції/     наданих послуг)</t>
  </si>
  <si>
    <t>ціна одиниці     (вартість  продукції/     наданих послуг), гривень</t>
  </si>
  <si>
    <t>кількість продукції/             наданих послуг, одиниця виміру</t>
  </si>
  <si>
    <t>чистий дохід  від реалізації продукції (товарів, робіт, послуг),     тис. гривень</t>
  </si>
  <si>
    <t>2120/2130</t>
  </si>
  <si>
    <t>Грошові кошти</t>
  </si>
  <si>
    <t>Примітки</t>
  </si>
  <si>
    <t>Плановий рік, усього</t>
  </si>
  <si>
    <t>План звітного періоду</t>
  </si>
  <si>
    <t>Факт звітного періоду</t>
  </si>
  <si>
    <t xml:space="preserve">(ініціали, прізвище)    </t>
  </si>
  <si>
    <t>Одиниця виміру, тис. гривень</t>
  </si>
  <si>
    <t>мінус/плюс значні нетипові операційні доходи/витрати (розшифрувати)</t>
  </si>
  <si>
    <t>Коефіцієнт рентабельності активів
(чистий фінансовий результат, рядок 1190 / вартість активів, рядок 6030)</t>
  </si>
  <si>
    <t>Коефіцієнт рентабельності власного капіталу
(чистий фінансовий результат, рядок 1190 / власний капітал, рядок 6090)</t>
  </si>
  <si>
    <t>Коефіцієнт рентабельності діяльності
(чистий фінансовий результат, рядок 1190 / чистий дохід від реалізації продукції (товарів, робіт, послуг), рядок 1000)</t>
  </si>
  <si>
    <t>Коефіцієнт фінансової стійкості
(власний капітал, рядок 6090 / довгострокові зобов'язання, рядок 6040 + поточні зобов'язання, рядок 6050)</t>
  </si>
  <si>
    <t>Коефіцієнт поточної ліквідності (покриття)
(оборотні активи, рядок 6010 / поточні зобов'язання, рядок 6050)</t>
  </si>
  <si>
    <t>Коефіцієнт відношення капітальних інвестицій до амортизації
(рядок 4000 / рядок 1530)</t>
  </si>
  <si>
    <t>Ковенанти/обмежувальні коефіцієнти</t>
  </si>
  <si>
    <t>Коефіцієнт відношення боргу до EBITDA
(довгострокові зобов'язання, рядок 6040 + поточні зобов'язання,                                                рядок 6050 / EBITDA, рядок 1410)</t>
  </si>
  <si>
    <t xml:space="preserve">Найменування об’єкта </t>
  </si>
  <si>
    <t>Інформація щодо проектно-кошторисної документації (стан розроблення, затвердження, у разі затвердження зазначити орган, яким затверджено, та відповідний документ)</t>
  </si>
  <si>
    <t>Документ, яким затверджений титул будови, із зазначенням органу, який його погодив</t>
  </si>
  <si>
    <t>Податок на додану вартість, нарахований до сплати до державного бюджету за підсумками звітного періоду</t>
  </si>
  <si>
    <t>Податок на додану вартість, що підлягає відшкодуванню з державного бюджету за підсумками звітного періоду</t>
  </si>
  <si>
    <t>Збільшення</t>
  </si>
  <si>
    <t>Характеризує ефективність використання активів підприємства</t>
  </si>
  <si>
    <t>Характеризує ефективність господарської діяльності підприємства</t>
  </si>
  <si>
    <t>Характеризує співвідношення власних та позикових коштів і залежність підприємства від зовнішніх фінансових джерел</t>
  </si>
  <si>
    <t>Характеризує інвестиційну політику підприємства</t>
  </si>
  <si>
    <t>Показує достатність ресурсів підприємства, які може бути використано для погашення його поточних зобов'язань.  Нормативним значенням для цього показника є &gt; 1–1,5</t>
  </si>
  <si>
    <t>Мета використання</t>
  </si>
  <si>
    <t xml:space="preserve">У разі збільшення витрат  на оплату праці в плановому році порівняно до запланованих та порівняно з попереднім роком обов'язково надаються відповідні обґрунтування. </t>
  </si>
  <si>
    <t>Валова рентабельність
(валовий прибуток, рядок 1020 / чистий дохід від реалізації продукції (товарів, робіт, послуг), рядок 1000, %)</t>
  </si>
  <si>
    <t>Рентабельність EBITDA
(EBITDA, рядок 1410 / чистий дохід від реалізації продукції (товарів, робіт, послуг), рядок 1000, %)</t>
  </si>
  <si>
    <t>Коефіцієнт зносу основних засобів 
(сума зносу / первісна вартість основних засобів) 
(форма 1, рядок 1012 / форма 1, рядок 1011)</t>
  </si>
  <si>
    <t>Інші коефіцієнти/ковенанти, якщо такі передбачені умовами кредитних договорів, із зазначенням банку, валюти та суми зобов'язання на дату останньої звітності, строку погашення. У графі "Оптимальне значення" вказати граничне значення коефіцієнта</t>
  </si>
  <si>
    <t>Звітний період</t>
  </si>
  <si>
    <t>(І квартал, півріччя, 9 місяців, рік)</t>
  </si>
  <si>
    <t>Минулий рік (аналогічний період)</t>
  </si>
  <si>
    <t>до Порядку складання, затвердження та контролю виконання фінансових планів підприємств комунальної власності територіальної громади міста Дніпропетровська</t>
  </si>
  <si>
    <t>Відрахування частини чистого прибутку</t>
  </si>
  <si>
    <t xml:space="preserve">Усього виплат </t>
  </si>
  <si>
    <t>внесок 15 % чистого прибутку до загального фонду міського бюджету</t>
  </si>
  <si>
    <t>внесок 60 % частини прибутку, який залишається в розпорядженні підприємства після оподаткування відповідно до чинного законодавства та сплати 15 % чистого прибутку до загального фонду міського бюджету</t>
  </si>
  <si>
    <t xml:space="preserve">     (ініціали, прізвище)    </t>
  </si>
  <si>
    <t>Коефіцієнт відношення капітальних інвестицій до чистого доходу (виручки) від реалізації продукції (товарів, робіт, послуг) (рядок 4000 / рядок 1000)</t>
  </si>
  <si>
    <r>
      <t>у тому числі:</t>
    </r>
    <r>
      <rPr>
        <i/>
        <sz val="16"/>
        <rFont val="Times New Roman"/>
        <family val="1"/>
        <charset val="204"/>
      </rPr>
      <t xml:space="preserve"> </t>
    </r>
  </si>
  <si>
    <t>Фонд оплати праці, тис. гривень,  у тому числі:</t>
  </si>
  <si>
    <t>Плановий  період</t>
  </si>
  <si>
    <t>відхи-лення,  +/–</t>
  </si>
  <si>
    <t>вико-нання, %</t>
  </si>
  <si>
    <t>Рік початку        і закінчення будів-
ництва</t>
  </si>
  <si>
    <t>Незавер-
шене будівництво на початок планового року</t>
  </si>
  <si>
    <t xml:space="preserve">      2. Перелік відокремлених підрозділів підприємства, які включені до консолідованого (зведеного) фінансового плану</t>
  </si>
  <si>
    <t>Найменування відокремленого підрозділу підприємства</t>
  </si>
  <si>
    <t xml:space="preserve"> </t>
  </si>
  <si>
    <t>Таблиця І. Формування фінансових результатів</t>
  </si>
  <si>
    <t>Таблиця IІ. Розрахунки з бюджетом</t>
  </si>
  <si>
    <t>Таблиця ІІІ. Рух грошових коштів</t>
  </si>
  <si>
    <t xml:space="preserve">Таблиця IV. Капітальні інвестиції </t>
  </si>
  <si>
    <t>Таблиця V. Коефіцієнтний аналіз</t>
  </si>
  <si>
    <t xml:space="preserve">      1. Дані про підприємство, персонал та фонд оплати праці</t>
  </si>
  <si>
    <t>ПРО ВИКОНАННЯ ФІНАНСОВОГО ПЛАНУ ПІДПРИЄМСТВА</t>
  </si>
  <si>
    <r>
      <t xml:space="preserve">Орган державного управління  </t>
    </r>
    <r>
      <rPr>
        <b/>
        <i/>
        <sz val="18"/>
        <rFont val="Times New Roman"/>
        <family val="1"/>
        <charset val="204"/>
      </rPr>
      <t xml:space="preserve"> </t>
    </r>
  </si>
  <si>
    <t>відхи-
лення,  +/–</t>
  </si>
  <si>
    <t>Минулий рік (анало-
гічний період)</t>
  </si>
  <si>
    <t>Усього доходів (рядок 1000 + рядок 1030 + рядок 1110 + рядок 1120 + рядок 1150)</t>
  </si>
  <si>
    <t>Усього витрат (рядок 1010 + рядок 1040 + рядок 1070 + рядок 1080 + рядок 1130 + рядок 1140 + рядок 1160 + рядок 1180 + рядок 1190)</t>
  </si>
  <si>
    <t xml:space="preserve">                                                 (посада)</t>
  </si>
  <si>
    <t xml:space="preserve">                                                (посада)</t>
  </si>
  <si>
    <t xml:space="preserve">                                               (посада)</t>
  </si>
  <si>
    <t xml:space="preserve">                                        (посада)</t>
  </si>
  <si>
    <t xml:space="preserve">                                                        (посада)</t>
  </si>
  <si>
    <t>канцелярські товари</t>
  </si>
  <si>
    <t>1062/1</t>
  </si>
  <si>
    <t>господарські товари</t>
  </si>
  <si>
    <t>1062/2</t>
  </si>
  <si>
    <t>1062/3</t>
  </si>
  <si>
    <t>1062/4</t>
  </si>
  <si>
    <t>1062/5</t>
  </si>
  <si>
    <t>1062/6</t>
  </si>
  <si>
    <t>1062/7</t>
  </si>
  <si>
    <t>Посада</t>
  </si>
  <si>
    <t>Директор</t>
  </si>
  <si>
    <t>Заступник директора</t>
  </si>
  <si>
    <t xml:space="preserve">Начальник загального відділу </t>
  </si>
  <si>
    <t xml:space="preserve">Заступник начальника загального відділу </t>
  </si>
  <si>
    <t>Помічник директора</t>
  </si>
  <si>
    <t>Юрисконсульт</t>
  </si>
  <si>
    <t>Інженер з охорони праці</t>
  </si>
  <si>
    <t>Інженер з рекреаційного благоустрою</t>
  </si>
  <si>
    <t>Фахівець садово-паркового господарства</t>
  </si>
  <si>
    <t>Діловод</t>
  </si>
  <si>
    <t>Начальник відділу технічного нагляду</t>
  </si>
  <si>
    <t>Заступник начальника відділу технічного нагляду</t>
  </si>
  <si>
    <t>Головний інженер</t>
  </si>
  <si>
    <t>Інженер з технічного нагляду</t>
  </si>
  <si>
    <t>Інженер з проектно-кошторисної роботи</t>
  </si>
  <si>
    <t>Інженер з пожежної безпеки</t>
  </si>
  <si>
    <t>Провідний фахівець</t>
  </si>
  <si>
    <t>Фахівець</t>
  </si>
  <si>
    <t>Завідувач господарством</t>
  </si>
  <si>
    <t>Робітник з комплексного обслуговування</t>
  </si>
  <si>
    <t>Прибиральник службових приміщень</t>
  </si>
  <si>
    <t>Начальник відділу бухгалтерського обліку та фінансового контролю - головний бухгалтер</t>
  </si>
  <si>
    <t>Заступник начальника відділу бухгалтерського обліку та фінансового контролю - заступник головного бухгалтера</t>
  </si>
  <si>
    <t>Фахівець з державних закупівель</t>
  </si>
  <si>
    <t>Інспектор з кадрів</t>
  </si>
  <si>
    <t>Провідний бухгалтер</t>
  </si>
  <si>
    <r>
      <t>Затверджено</t>
    </r>
    <r>
      <rPr>
        <sz val="14"/>
        <rFont val="Times New Roman Cyr"/>
        <family val="1"/>
        <charset val="204"/>
      </rPr>
      <t xml:space="preserve">: </t>
    </r>
  </si>
  <si>
    <t>Штат у кількості 36 штатних одиниць</t>
  </si>
  <si>
    <t xml:space="preserve">з місячним фондом заробітної плати </t>
  </si>
  <si>
    <t>за посадовими окладами: 157903,00 грн.</t>
  </si>
  <si>
    <r>
      <t>(сто п</t>
    </r>
    <r>
      <rPr>
        <sz val="12"/>
        <rFont val="Calibri"/>
        <family val="2"/>
        <charset val="204"/>
      </rPr>
      <t>'</t>
    </r>
    <r>
      <rPr>
        <sz val="12"/>
        <rFont val="Times New Roman Cyr"/>
        <charset val="204"/>
      </rPr>
      <t>ятдесят сім триста п</t>
    </r>
    <r>
      <rPr>
        <sz val="12"/>
        <rFont val="Calibri"/>
        <family val="2"/>
        <charset val="204"/>
      </rPr>
      <t>'</t>
    </r>
    <r>
      <rPr>
        <sz val="12"/>
        <rFont val="Times New Roman Cyr"/>
        <charset val="204"/>
      </rPr>
      <t>ятдесят дев</t>
    </r>
    <r>
      <rPr>
        <sz val="12"/>
        <rFont val="Calibri"/>
        <family val="2"/>
        <charset val="204"/>
      </rPr>
      <t>'</t>
    </r>
    <r>
      <rPr>
        <sz val="12"/>
        <rFont val="Times New Roman Cyr"/>
        <charset val="204"/>
      </rPr>
      <t xml:space="preserve">ять </t>
    </r>
  </si>
  <si>
    <t>гривень 00 копійок)</t>
  </si>
  <si>
    <t xml:space="preserve">Заступник міського голови, директор </t>
  </si>
  <si>
    <t xml:space="preserve">департаменту благоустрію та інфраструктури </t>
  </si>
  <si>
    <t>Дніпропетровської міської ради</t>
  </si>
  <si>
    <t>_____________________   М.О.ЛИСЕНКО</t>
  </si>
  <si>
    <t xml:space="preserve">    ________________________________</t>
  </si>
  <si>
    <t>(число.місяць.рік)</t>
  </si>
  <si>
    <t xml:space="preserve"> ШТАТНИЙ РОЗПИС</t>
  </si>
  <si>
    <t>комунального підприємства "Міська інфраструктура"</t>
  </si>
  <si>
    <t>з 07 вересня  2016 року</t>
  </si>
  <si>
    <t>Код професії</t>
  </si>
  <si>
    <r>
      <t>Кількість</t>
    </r>
    <r>
      <rPr>
        <sz val="11"/>
        <rFont val="Times New Roman Cyr"/>
        <family val="1"/>
        <charset val="204"/>
      </rPr>
      <t xml:space="preserve"> штатних одиниць</t>
    </r>
  </si>
  <si>
    <t>Розрахунок фонду</t>
  </si>
  <si>
    <t>ФОП на місяць, грн.</t>
  </si>
  <si>
    <t>Тарифний розряд</t>
  </si>
  <si>
    <t>Посадовий оклад, грн.</t>
  </si>
  <si>
    <t>1210.1</t>
  </si>
  <si>
    <t>Заступник директора з питань будівництва, капітальних ремонтів і реконструкції</t>
  </si>
  <si>
    <t>Заступник директора з благоустрію</t>
  </si>
  <si>
    <t>Заступник директора з розвитку спортивної інфраструктури</t>
  </si>
  <si>
    <t>Загальний відділ</t>
  </si>
  <si>
    <t>1229.1</t>
  </si>
  <si>
    <t>3436.1</t>
  </si>
  <si>
    <t>2149.2</t>
  </si>
  <si>
    <r>
      <t>Інженер з програмного забезпечення комп</t>
    </r>
    <r>
      <rPr>
        <sz val="14"/>
        <rFont val="Calibri"/>
        <family val="2"/>
        <charset val="204"/>
      </rPr>
      <t>'</t>
    </r>
    <r>
      <rPr>
        <sz val="14"/>
        <rFont val="Times New Roman"/>
        <family val="1"/>
        <charset val="204"/>
      </rPr>
      <t>ютерів</t>
    </r>
  </si>
  <si>
    <t>2131.2</t>
  </si>
  <si>
    <t>2213.2</t>
  </si>
  <si>
    <t>Відділ технічного нагляду</t>
  </si>
  <si>
    <t>1223.1</t>
  </si>
  <si>
    <t>2142.2</t>
  </si>
  <si>
    <t>Відділ бухгалтерського обліку та фінансового контролю</t>
  </si>
  <si>
    <t>2419.2</t>
  </si>
  <si>
    <t>ВСЬОГО:</t>
  </si>
  <si>
    <t>Директора</t>
  </si>
  <si>
    <t>КП "Міська інфраструктура" ДМР</t>
  </si>
  <si>
    <t>______________Н.В. БАСОВА</t>
  </si>
  <si>
    <t>інші джерела (бюджетне фінансування)</t>
  </si>
  <si>
    <t>військовий збір</t>
  </si>
  <si>
    <t>2147/1</t>
  </si>
  <si>
    <t>відсотки нараховані банком по рахунку</t>
  </si>
  <si>
    <t>3270/1</t>
  </si>
  <si>
    <t>3270/2</t>
  </si>
  <si>
    <t>3270/3</t>
  </si>
  <si>
    <t>3280/1</t>
  </si>
  <si>
    <t>3280/2</t>
  </si>
  <si>
    <t>3280/3</t>
  </si>
  <si>
    <t>внески органів місцевого самоврядування до статутного капіталу</t>
  </si>
  <si>
    <t>3480/1</t>
  </si>
  <si>
    <t>комунальне підприємство</t>
  </si>
  <si>
    <t>Дніпропетровська область, місто Дніпро, Шевченківський район</t>
  </si>
  <si>
    <t>комплексне обслуговування об'єктів</t>
  </si>
  <si>
    <t>81.10</t>
  </si>
  <si>
    <t>49000, м.Дніпро, просп.Дмитра Яворницького, буд.75</t>
  </si>
  <si>
    <t>Басова Н.В.</t>
  </si>
  <si>
    <t>Н.В. Басова</t>
  </si>
  <si>
    <t>3280/4</t>
  </si>
  <si>
    <t>3280/5</t>
  </si>
  <si>
    <t>3270/4</t>
  </si>
  <si>
    <t>3270/5</t>
  </si>
  <si>
    <t>3270/6</t>
  </si>
  <si>
    <t>3270/7</t>
  </si>
  <si>
    <t>3270/8</t>
  </si>
  <si>
    <t>3270/9</t>
  </si>
  <si>
    <t>3270/10</t>
  </si>
  <si>
    <t>3270/12</t>
  </si>
  <si>
    <t>1054/1</t>
  </si>
  <si>
    <t>1054/2</t>
  </si>
  <si>
    <t>1062/8</t>
  </si>
  <si>
    <t>Розроблення проектно-кошторисної документації: "Водопостачання парку ім. Володі Дубініна для поливу території"</t>
  </si>
  <si>
    <t>КОМУНАЛЬНЕ ПІДПРИЄМСТВО "МІСЬКА ІНФРАСТРУКТУРА" ДНІПРОВСЬКОЇ МІСЬКОЇ РАДИ</t>
  </si>
  <si>
    <t>Послуги з тимчасового використання території парку не за цільовим призначенням</t>
  </si>
  <si>
    <t>1000/1</t>
  </si>
  <si>
    <t>послуги охорони території парків</t>
  </si>
  <si>
    <t>техніне обслуговування оргтехніки, заправка картриджів</t>
  </si>
  <si>
    <t>комунальні послуги та енергоносії</t>
  </si>
  <si>
    <t>1062/9</t>
  </si>
  <si>
    <t>1062/10</t>
  </si>
  <si>
    <t xml:space="preserve">амортизація основних засобів і нематеріальних активів </t>
  </si>
  <si>
    <t>1080/1</t>
  </si>
  <si>
    <t>1080/2</t>
  </si>
  <si>
    <t>1080/5</t>
  </si>
  <si>
    <t>1080/6</t>
  </si>
  <si>
    <t>1080/8</t>
  </si>
  <si>
    <t>1080/9</t>
  </si>
  <si>
    <t>1080/11</t>
  </si>
  <si>
    <t>1080/13</t>
  </si>
  <si>
    <t>1080/14</t>
  </si>
  <si>
    <t>1080/15</t>
  </si>
  <si>
    <t>1080/16</t>
  </si>
  <si>
    <t>1080/17</t>
  </si>
  <si>
    <t>1080/18</t>
  </si>
  <si>
    <t>періодичні видання</t>
  </si>
  <si>
    <t>дохід від амортизації безоплатно отриманих ОЗ</t>
  </si>
  <si>
    <t>1150/1</t>
  </si>
  <si>
    <t>1060/1</t>
  </si>
  <si>
    <t>3030/1</t>
  </si>
  <si>
    <t>запаси</t>
  </si>
  <si>
    <t>витрати майбутніх періодів</t>
  </si>
  <si>
    <t>дебіторська заборгованість</t>
  </si>
  <si>
    <t>3050/1</t>
  </si>
  <si>
    <t>3050/2</t>
  </si>
  <si>
    <t>3050/3</t>
  </si>
  <si>
    <t>поточна кредиторська заборгованість</t>
  </si>
  <si>
    <t>3060/1</t>
  </si>
  <si>
    <t>по балансу</t>
  </si>
  <si>
    <t>3400/1</t>
  </si>
  <si>
    <t>Комунальне підприємство "Міська інфраструктура" Дніпровської міської ради</t>
  </si>
  <si>
    <t>Х</t>
  </si>
  <si>
    <t>комунальна</t>
  </si>
  <si>
    <t>(056) 767-03-36</t>
  </si>
  <si>
    <t>Капітальний ремонт центральної алеї парку Зелений Гай у м. Дніпрі</t>
  </si>
  <si>
    <t>Капітальний ремонт скверу "Амурський парк" у місті Дніпрі</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</si>
  <si>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"Капітальний ремонт скверу "Амурський парк" у місті Дніпрі" від 22.12.2017 № 5392/е/17</t>
  </si>
  <si>
    <t>5% кінцевих розрахунків після виконання і приймання всіх передбачених договором (контрактом) робіт та реєстрації декларації про готовність об'єкта до експлуатації або видачі сертифіката  (постанова КМУ від 27.12.2001 № 1764)</t>
  </si>
  <si>
    <t>3290/1</t>
  </si>
  <si>
    <t>3470/1</t>
  </si>
  <si>
    <t>1000/2</t>
  </si>
  <si>
    <t>3060/2</t>
  </si>
  <si>
    <t>1080/19</t>
  </si>
  <si>
    <t>1080/20</t>
  </si>
  <si>
    <t>Реконструкція парку ім. Володі Дубініна у м. Дніпрі</t>
  </si>
  <si>
    <t>Реконструкція стадіону "Авангард" по вул. Євгена Маланюка, 1 у м. Дніпрі</t>
  </si>
  <si>
    <t xml:space="preserve">Придбання вогнегасників </t>
  </si>
  <si>
    <t>Реконструкція парку імені Володі Дубініна у м. Дніпрі</t>
  </si>
  <si>
    <t>банківські послуги</t>
  </si>
  <si>
    <t>витратні матеріали для садово-паркової техніки (в т.ч. ПММ для садово-паркової техніки)</t>
  </si>
  <si>
    <t>послуги з проведення культурно-масових заходів</t>
  </si>
  <si>
    <t>монтаж та демонтаж новорічних ялинок та прикрас</t>
  </si>
  <si>
    <t>інші загальногосподарські організаційно-технічні послуги (медичні послуги, питна вода та ін.)</t>
  </si>
  <si>
    <t>адміністративний збір та інші обов'язкові платежі</t>
  </si>
  <si>
    <t>інформаційно-технологічний  супровід ПЗ: 1С:Підприємство,  "MeDoc", ЕЦП,  "Інтерактивна бухгалтерія", "Єдина інформаційна система управління місцевим бюджетом",  "Електронний документообіг", "Електронне самоврядування", розміщення інформації в мережі Інтернет</t>
  </si>
  <si>
    <t>3030/2</t>
  </si>
  <si>
    <t>садженці рослин однорічних</t>
  </si>
  <si>
    <t>рекламні послуги (вигот.відеофільму, демонстр.інформації в мережі  Інтернет, послуги фотографіф)</t>
  </si>
  <si>
    <t>витрати на господарчі товари  для обслуговування парків (в т.ч. спецодяг)</t>
  </si>
  <si>
    <t>1080/12</t>
  </si>
  <si>
    <t>оприбуткування різниці (лишків) ТМЦ</t>
  </si>
  <si>
    <t>Капітальний ремонт парка ім. Писаржевського у м. Дніпрі</t>
  </si>
  <si>
    <t xml:space="preserve">Ворота </t>
  </si>
  <si>
    <t>Модульні споруди</t>
  </si>
  <si>
    <t>Реконструкція парку імені Володі Дубініна</t>
  </si>
  <si>
    <t>Капітальний ремонт пішохідних  алей з оглядовим майданчиком, що примикають до центральної алеї Парку Зелений Гай у м. Дніпрі</t>
  </si>
  <si>
    <t>модульні споруди</t>
  </si>
  <si>
    <t>Рішення виконавчого комітету Дніпровської міської ради від 03.08.2017 № 570 "Про затвердження кошторисної частини проектної документації робочого проекту по об'єкту "Реконструкція парку ім. Володі Дубініна у м. Дніпрі"</t>
  </si>
  <si>
    <t>Рішення виконавчого комітету Дніпровської міської ради від 22.01.2019 № 100 "Про внесення змін до рішення виконкому міської ради від 05.12.2017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елементів благоустрою частини парка ім. Писаржевського у м. Дніпрі"</t>
  </si>
  <si>
    <t>Рішення виконавчого комітету Дніпровської міської ради від 23.01.2018 № 18 "Про надання дозволу  КП "МІСЬКА ІНФРАСТРУКТУРА" ДМР на виконання проектно-вишукувальних робіт, капітальний ремонт та виконання функцій замовника по об'єкту "Капітальний ремонт центральної алеї парку Зелений Гай у м. Дніпрі"</t>
  </si>
  <si>
    <t>Рішення виконавчого комітету Дніпровської міської ради від 11.04.2018 № 272 "Про надання дозволу  КП "Міська інфраструктура" ДМР на виконання проектно-вишукувальних робіт, капітальний ремонту та функцій замовника по об'єкту "Капітальний ремонт пішохідних алей з оглядовим майданчиком, що примикають до центральної алеї Парку Зелений Гай у м. Дніпрі"</t>
  </si>
  <si>
    <t>Рішення виконавчого комітету Дніпровської міської ради від 27.09.2016 № 398 "Про надання дозволу  КП "Міська інфраструктура" на виконання проектно-вишукувальних робіт, реконструкції та функцій замовника по об'єкту "Реконструкція стадіону "Авангард по вул. Євгена Маланюка, 1у м. Дніпрі"</t>
  </si>
  <si>
    <t>Рішення виконавчого комітету Дніпровської міської ради від 27.09.2016 № 398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«Амурський парк» у  м. Дніпрі»</t>
  </si>
  <si>
    <t>Лавки паркові "Змійка"</t>
  </si>
  <si>
    <t>дохід від безоплатно отриманих ОЗ (в т.ч. у розмірі амортизації)</t>
  </si>
  <si>
    <t>оплата послуг зв'язку, Інтернет, в т.ч. монтаж та налогодження</t>
  </si>
  <si>
    <t>кабелі та супутні товари</t>
  </si>
  <si>
    <t>послуги з експлуатації спецтехніки</t>
  </si>
  <si>
    <t>Послуги розважальні</t>
  </si>
  <si>
    <t>послуги з оцінки майна</t>
  </si>
  <si>
    <t>1080/3</t>
  </si>
  <si>
    <t>1080/4</t>
  </si>
  <si>
    <t>1080/7</t>
  </si>
  <si>
    <t>1080/10</t>
  </si>
  <si>
    <t>Рішення міської ради від 19.12.2018 № 24/39 "Про внесення змін до рішення міської ради від 25.07.2018 № 34/34 "Про надання дозволу на передачу з балансу КП "Міська інфраструктура" ДМР на баланс КП "Спорт-Дніпро" дитячих і спортивних майданчиків"</t>
  </si>
  <si>
    <t>3030/3</t>
  </si>
  <si>
    <t>Податок на додану вартість нарахований/до відшкодування (з мінусом)</t>
  </si>
  <si>
    <t>Експертний звіт ДП "Жилком" щодо розгляду кошторисної частини проектної документації по робочому проекту "Капітальний ремонт центральної алеї парку Зелений Гай у м. Дніпрі". Коригування (Коригування 3) від 02.11.2018 № 1411-Е-18/А</t>
  </si>
  <si>
    <t>Експертний звіт Дніпровської філії інституту "НДІПРОЕКТРЕКОНСТРУКЦІЯ" щодо розгляду кошторисної частини проектної документації по робочому проекту "Реконструкція стадіону "Авангард" по вул. Євгена Маланюка, 1 у м. Дніпрі" від 26.04.2018 № 5234/е/17. Розпорядження голови Дніпропетровської обласної державної адміністрації від 18.07.2018 № Р-463/0/3-18 "Про затвердження проекту Реконструкція стадіону "Авангард" по вул. Євгена Маланюка, 1 у м. Дніпрі"</t>
  </si>
  <si>
    <t>2019-2020</t>
  </si>
  <si>
    <t xml:space="preserve">Експертний звіт Дніпровської філії інституту "НДІПРОЕКТРЕКОНСТРУКЦІЯ" щодо розгляду проектної документації за проектом "Капітальний ремонт Парку ім. Писаржевського у м. Дніпрі" від 16.07.2019 № 1521/е/19. </t>
  </si>
  <si>
    <t>Капітальний ремонт Парку ім. Писаржевського у м. Дніпрі</t>
  </si>
  <si>
    <t>2016-2020</t>
  </si>
  <si>
    <t>Рішення виконавчого комітету Дніпровської міської ради від 23.10.2018 № 1010 "Про надання дозволу КП "Міська інфраструктура" ДМР на виконання проектно-вишукувальних робіт, капітального ремонту та функцій замовника по об’єкту "Капітальний ремонт скверу Івана Старова у м. Дніпрі"</t>
  </si>
  <si>
    <t>Реконструкція міні-футбольного майданчика з навчально-тренувальних занять дитячо-юнацького футболу на території скверу "Амурський парк"</t>
  </si>
  <si>
    <t>покос трави, вирубка порослі, викорчовка пнів, санітарне обрізання зелених насаджень тощо</t>
  </si>
  <si>
    <t>послуги з вивезення сміттєзвалищ</t>
  </si>
  <si>
    <t>прибирання листви</t>
  </si>
  <si>
    <t>послуги з благоустрою (вивіз сміття, обслуговування біотуалетів, прибирання пварків тощо)</t>
  </si>
  <si>
    <t xml:space="preserve">будівельні матеріали </t>
  </si>
  <si>
    <t>інші загальногосподарські організаційно-технічні послуги</t>
  </si>
  <si>
    <t>1150/2</t>
  </si>
  <si>
    <t>1150/3</t>
  </si>
  <si>
    <t>Модернізація об'ємних фігур у парку Зелений Гай та КТП (об'ємні та шахові фігури в аналогічному періоді минулого року)</t>
  </si>
  <si>
    <t>списання багаторічних насаджень відповідно до актів обстеження зелених насаджень, що підлягають видаленню, затверджених комісією призначеною наказом департаменту благоустрою та інфраструктури міської ради від 15.01.2018 № 11 "Про затвердження складу комісії з обстеження зелених насаджень, що підлягають видаленню на території м. Дніпро"</t>
  </si>
  <si>
    <t>рішення міської ради від 19.12.2018 № 24/39 "Про внесення змін до рішення міської ради від 25.07.2018 № 34/34 "Про надання дозволу на передачу з балансу КП "Міська інфраструктура" ДМР на баланс КП "Спорт-Дніпро" дитячих і спортивних майданчиків"</t>
  </si>
  <si>
    <t>фінансування  за КПВМБ 3516030, 1016030</t>
  </si>
  <si>
    <t>1085/1</t>
  </si>
  <si>
    <t xml:space="preserve">поточний ремонт парків </t>
  </si>
  <si>
    <t>Огорожі (в т.ч. декоративні)</t>
  </si>
  <si>
    <t>Декоративні вироби</t>
  </si>
  <si>
    <t>Капітальний ремонт скверу "Амурський парк" у м. Дніпрі</t>
  </si>
  <si>
    <t>3570/1</t>
  </si>
  <si>
    <t>списані багаторічні насадження за рахунок зменшення додаткового капіталу відповідно до актів обстеження зелених насаджень, що підлягають видаленню</t>
  </si>
  <si>
    <t>Капітальний ремонт скверу Івана Старова</t>
  </si>
  <si>
    <t>інформаційні стенди та вказівники</t>
  </si>
  <si>
    <t xml:space="preserve">Експертний звіт Дніпровської філії інституту "НДІПРОЕКТРЕКОНСТРУКЦІЯ" щодо розгляду проектної документації за проектом "Реконструкція парку ім. Володі Дубініна у м. Дніпрі" від 11.11.2019 № 2362/е/19 </t>
  </si>
  <si>
    <t>3270/11</t>
  </si>
  <si>
    <t>стежка дерев'яна "Трап"</t>
  </si>
  <si>
    <t>частини для садово-паркової техніки та поточний ремонт</t>
  </si>
  <si>
    <t>відшкодування збитків(в т.ч.комунальних платежів підрядниками)</t>
  </si>
  <si>
    <t>Інформаційні стенди та вказівники (в т.ч. банера)</t>
  </si>
  <si>
    <t>Модульні туалети</t>
  </si>
  <si>
    <t>фінансування  згідно з програмою</t>
  </si>
  <si>
    <r>
      <t>400 м</t>
    </r>
    <r>
      <rPr>
        <sz val="14"/>
        <rFont val="Calibri"/>
        <family val="2"/>
        <charset val="204"/>
      </rPr>
      <t>²</t>
    </r>
  </si>
  <si>
    <r>
      <t>-200 м</t>
    </r>
    <r>
      <rPr>
        <sz val="14"/>
        <rFont val="Calibri"/>
        <family val="2"/>
        <charset val="204"/>
      </rPr>
      <t>²</t>
    </r>
  </si>
  <si>
    <t xml:space="preserve">       Загальна інформація про підприємство (резюме):                                                                                                                                                                                                                                                                                                                                                                 КП  «Міська інфраструктура» ДМР було створено відповідно до рішення Дніпропетровської міської ради від 18.05.2016 № 20/8 на базі відокремленої  частини комунальної власності територіальної громади міста Дніпра. Власником КП «Міська інфраструктура» ДМР є територіальна громада міста Дніпра, в особі Дніпровської міської ради. Метою створення комунального підприємства є господарська діяльність для досягнення економічних і соціальних результатів та з метою отримання прибутку. Основним напрямом діяльності є забезпечення розвитку відповідно до сучасних вимог інфраструктури міста, забезпечення збалансованого результату, ефективного використання природних, трудових і фінансових ресурсів, організації культурного дозвілля мешканців нашого міста, а також розвиток та надання можливостей для занять фізичною культурою і спортом. Головними принципами є якісне та своєчасне виконання своїх обов’язків. На цей час КП "Міська інфраструктура" ДМР прийняло на баланс парк ім. Володі Дубініна, імені Писаржевського, парк Зелений Гай, стадіон "Авангард", сквер "Амурський парк", сквер Святих Кирила та Мефодія, сквер Івана Старова та розпочаті роботи  з благоустрою та облаштуванню цих об’єктів. Кількість планових штатних одиниць на підприємстві в еквіваленті повної зайнятості 162. </t>
  </si>
  <si>
    <t>Капітальний ремонт парку ім. Писаржевського у м. Дніпрі</t>
  </si>
  <si>
    <t xml:space="preserve">Капітальний ремонт скверу "Амурський парк" у м. Дніпрі </t>
  </si>
  <si>
    <t>обладнання для дитячо-спортивних майданчиків</t>
  </si>
  <si>
    <t>декоративні вироби</t>
  </si>
  <si>
    <t>модульні туалети</t>
  </si>
  <si>
    <t>Капітальний ремонт пішохідних алей з оглядовим майданчиком, що примикають до центральної алеї парку ЗеленийГай у місті Дніпрі</t>
  </si>
  <si>
    <t>світлодіодні прикраси</t>
  </si>
  <si>
    <t>Світлодіодні прикраси</t>
  </si>
  <si>
    <t>2017-2020</t>
  </si>
  <si>
    <t>Рішення виконавчого комітету Дніпровської міської ради від 21.04.2020 № 500 "Про надання дозволу КП "Міська інфраструктура" ДМР на виконання проєктно-вишукувальних робіт, реконструкції та функцій замовника по об’єкту "Реконструкція міні-футбольного майданчика з навчально-тренувальних занять дитячо-юнацького футболу на території скверу "Амурський парк"</t>
  </si>
  <si>
    <t>коригування на суму зносу</t>
  </si>
  <si>
    <t>3030/4</t>
  </si>
  <si>
    <t>Рік 2020</t>
  </si>
  <si>
    <t>за І півріччя 2020 року</t>
  </si>
  <si>
    <t>послуги з видалення сухостійних, аварійних та фаутних дерев</t>
  </si>
  <si>
    <t>1080/21</t>
  </si>
  <si>
    <t>розробка проекту землеустрою</t>
  </si>
  <si>
    <t>1054/3</t>
  </si>
  <si>
    <t>поточний ремонт світлодіодних прикрас</t>
  </si>
  <si>
    <t>1080/22</t>
  </si>
  <si>
    <t>Шлагбаум</t>
  </si>
  <si>
    <t>Обладнення для дитячо-спортвних майданчиків, в т.ч. гумове покриття (дитячий ігровий комплекс у 2019 році)</t>
  </si>
  <si>
    <t>Дерев'яні вироби</t>
  </si>
  <si>
    <t>Багаторічні насадження</t>
  </si>
  <si>
    <t>Господарчій інвентар</t>
  </si>
  <si>
    <t>Комп'ютерна техніка та супутні товари</t>
  </si>
  <si>
    <t>Обладнення для відеонагляду</t>
  </si>
  <si>
    <t>3270/13</t>
  </si>
  <si>
    <t>3270/14</t>
  </si>
  <si>
    <t>3270/15</t>
  </si>
  <si>
    <t>3270/16</t>
  </si>
  <si>
    <t>3270/17</t>
  </si>
  <si>
    <t>3270/18</t>
  </si>
  <si>
    <t>Розроблення проектно-кошторисної документації: "Проект підключення водопроводу для благоусрою і поливу зелених насаджень скверу Івана Старова"</t>
  </si>
  <si>
    <t>Таблиця VI. Інформація до звіту про виконання фінансового плану за І півріччя 2020 року</t>
  </si>
  <si>
    <t>садженці багаторічних насаджень</t>
  </si>
  <si>
    <t>1080/23</t>
  </si>
  <si>
    <t>урни, лавки, вазони, садові меблі</t>
  </si>
  <si>
    <t>система поливу</t>
  </si>
  <si>
    <t>система туманоутворення</t>
  </si>
  <si>
    <t>стелажі</t>
  </si>
  <si>
    <t>ліхтарі</t>
  </si>
  <si>
    <t>багаторічні насадження</t>
  </si>
  <si>
    <t>дерев'яні вироби</t>
  </si>
  <si>
    <t>Урни, лавки, вазони, садові меблі, альтанки</t>
  </si>
  <si>
    <t>Система поливу</t>
  </si>
  <si>
    <t>Система туманоутворення</t>
  </si>
  <si>
    <t>Стелажі</t>
  </si>
  <si>
    <t>Ліхтарі</t>
  </si>
  <si>
    <t>3270/19</t>
  </si>
  <si>
    <t>3270/20</t>
  </si>
  <si>
    <t>3270/21</t>
  </si>
  <si>
    <t>3270/22</t>
  </si>
  <si>
    <t>коригування на суму матеріалів, що увійшли у склад капітальних інвестицій</t>
  </si>
  <si>
    <t>3260/1</t>
  </si>
  <si>
    <t>Садово-паркова техніка</t>
  </si>
  <si>
    <t>Витрати на оплату праці, тис. гривень, у тому числі:</t>
  </si>
  <si>
    <r>
      <t>800 м</t>
    </r>
    <r>
      <rPr>
        <sz val="14"/>
        <rFont val="Calibri"/>
        <family val="2"/>
        <charset val="204"/>
      </rPr>
      <t>²</t>
    </r>
  </si>
  <si>
    <t>Послуги з користування громадськими вбиральнями</t>
  </si>
  <si>
    <t>1000/3</t>
  </si>
  <si>
    <t>0 відвідув</t>
  </si>
  <si>
    <t>1810 відвідув</t>
  </si>
  <si>
    <t>95 відвідув</t>
  </si>
  <si>
    <t>155 відвідув</t>
  </si>
  <si>
    <t>-60 відвідув</t>
  </si>
  <si>
    <t>+1810 відвідув</t>
  </si>
  <si>
    <t>3570/2</t>
  </si>
</sst>
</file>

<file path=xl/styles.xml><?xml version="1.0" encoding="utf-8"?>
<styleSheet xmlns="http://schemas.openxmlformats.org/spreadsheetml/2006/main">
  <numFmts count="19">
    <numFmt numFmtId="6" formatCode="#,##0&quot;р.&quot;;[Red]\-#,##0&quot;р.&quot;"/>
    <numFmt numFmtId="7" formatCode="#,##0.00&quot;р.&quot;;\-#,##0.00&quot;р.&quot;"/>
    <numFmt numFmtId="43" formatCode="_-* #,##0.00_р_._-;\-* #,##0.00_р_._-;_-* &quot;-&quot;??_р_._-;_-@_-"/>
    <numFmt numFmtId="164" formatCode="_-* #,##0.00_₴_-;\-* #,##0.00_₴_-;_-* &quot;-&quot;??_₴_-;_-@_-"/>
    <numFmt numFmtId="165" formatCode="_-* #,##0.00\ _г_р_н_._-;\-* #,##0.00\ _г_р_н_._-;_-* &quot;-&quot;??\ _г_р_н_._-;_-@_-"/>
    <numFmt numFmtId="166" formatCode="0.0"/>
    <numFmt numFmtId="167" formatCode="#,##0.0"/>
    <numFmt numFmtId="168" formatCode="###\ ##0.000"/>
    <numFmt numFmtId="169" formatCode="_(&quot;$&quot;* #,##0.00_);_(&quot;$&quot;* \(#,##0.00\);_(&quot;$&quot;* &quot;-&quot;??_);_(@_)"/>
    <numFmt numFmtId="170" formatCode="_(* #,##0_);_(* \(#,##0\);_(* &quot;-&quot;_);_(@_)"/>
    <numFmt numFmtId="171" formatCode="_(* #,##0.00_);_(* \(#,##0.00\);_(* &quot;-&quot;??_);_(@_)"/>
    <numFmt numFmtId="172" formatCode="#,##0.0_ ;[Red]\-#,##0.0\ "/>
    <numFmt numFmtId="173" formatCode="0.0;\(0.0\);\ ;\-"/>
    <numFmt numFmtId="174" formatCode="dd\.mm\.yyyy;@"/>
    <numFmt numFmtId="175" formatCode="0;[Red]0"/>
    <numFmt numFmtId="176" formatCode="\+#,##0;\-#,##0"/>
    <numFmt numFmtId="177" formatCode="#,##0.00_ ;\-#,##0.00\ "/>
    <numFmt numFmtId="178" formatCode="0.000"/>
    <numFmt numFmtId="179" formatCode="#,##0.000"/>
  </numFmts>
  <fonts count="119">
    <font>
      <sz val="10"/>
      <name val="Arial Cyr"/>
      <charset val="204"/>
    </font>
    <font>
      <sz val="11"/>
      <color indexed="8"/>
      <name val="Calibri"/>
      <family val="2"/>
      <charset val="204"/>
    </font>
    <font>
      <sz val="10"/>
      <name val="Arial Cyr"/>
      <charset val="204"/>
    </font>
    <font>
      <sz val="8"/>
      <name val="Arial Cyr"/>
      <charset val="204"/>
    </font>
    <font>
      <b/>
      <sz val="14"/>
      <name val="Times New Roman"/>
      <family val="1"/>
      <charset val="204"/>
    </font>
    <font>
      <sz val="14"/>
      <name val="Times New Roman"/>
      <family val="1"/>
      <charset val="204"/>
    </font>
    <font>
      <sz val="8"/>
      <name val="Arial"/>
      <family val="2"/>
    </font>
    <font>
      <sz val="10"/>
      <name val="Arial"/>
      <family val="2"/>
      <charset val="204"/>
    </font>
    <font>
      <sz val="10"/>
      <name val="Arial Cyr"/>
      <family val="2"/>
      <charset val="204"/>
    </font>
    <font>
      <sz val="14"/>
      <name val="Arial Cyr"/>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Helv"/>
      <charset val="204"/>
    </font>
    <font>
      <sz val="11"/>
      <color indexed="8"/>
      <name val="Arial Cyr"/>
      <family val="2"/>
      <charset val="204"/>
    </font>
    <font>
      <sz val="11"/>
      <color indexed="9"/>
      <name val="Arial Cyr"/>
      <family val="2"/>
      <charset val="204"/>
    </font>
    <font>
      <b/>
      <sz val="12"/>
      <name val="Arial"/>
      <family val="2"/>
      <charset val="204"/>
    </font>
    <font>
      <sz val="10"/>
      <name val="FreeSet"/>
      <family val="2"/>
    </font>
    <font>
      <u/>
      <sz val="10"/>
      <color indexed="12"/>
      <name val="Arial"/>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b/>
      <sz val="10"/>
      <name val="Arial"/>
      <family val="2"/>
      <charset val="204"/>
    </font>
    <font>
      <sz val="11"/>
      <color indexed="62"/>
      <name val="Arial Cyr"/>
      <family val="2"/>
      <charset val="204"/>
    </font>
    <font>
      <b/>
      <sz val="11"/>
      <color indexed="63"/>
      <name val="Arial Cyr"/>
      <family val="2"/>
      <charset val="204"/>
    </font>
    <font>
      <b/>
      <sz val="11"/>
      <color indexed="52"/>
      <name val="Arial Cyr"/>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1"/>
      <color indexed="8"/>
      <name val="Arial Cyr"/>
      <family val="2"/>
      <charset val="204"/>
    </font>
    <font>
      <b/>
      <sz val="11"/>
      <color indexed="9"/>
      <name val="Arial Cyr"/>
      <family val="2"/>
      <charset val="204"/>
    </font>
    <font>
      <sz val="11"/>
      <color indexed="60"/>
      <name val="Arial Cyr"/>
      <family val="2"/>
      <charset val="204"/>
    </font>
    <font>
      <sz val="11"/>
      <color indexed="20"/>
      <name val="Arial Cyr"/>
      <family val="2"/>
      <charset val="204"/>
    </font>
    <font>
      <i/>
      <sz val="11"/>
      <color indexed="23"/>
      <name val="Arial Cyr"/>
      <family val="2"/>
      <charset val="204"/>
    </font>
    <font>
      <sz val="12"/>
      <name val="Arial Cyr"/>
      <family val="2"/>
      <charset val="204"/>
    </font>
    <font>
      <sz val="11"/>
      <color indexed="52"/>
      <name val="Arial Cyr"/>
      <family val="2"/>
      <charset val="204"/>
    </font>
    <font>
      <sz val="10"/>
      <name val="Helv"/>
    </font>
    <font>
      <sz val="11"/>
      <color indexed="10"/>
      <name val="Arial Cyr"/>
      <family val="2"/>
      <charset val="204"/>
    </font>
    <font>
      <sz val="12"/>
      <name val="Journal"/>
    </font>
    <font>
      <sz val="11"/>
      <color indexed="17"/>
      <name val="Arial Cyr"/>
      <family val="2"/>
      <charset val="204"/>
    </font>
    <font>
      <sz val="10"/>
      <name val="Tahoma"/>
      <family val="2"/>
      <charset val="204"/>
    </font>
    <font>
      <sz val="10"/>
      <name val="Petersburg"/>
    </font>
    <font>
      <b/>
      <sz val="16"/>
      <color indexed="10"/>
      <name val="Times New Roman"/>
      <family val="1"/>
      <charset val="204"/>
    </font>
    <font>
      <sz val="16"/>
      <name val="Times New Roman"/>
      <family val="1"/>
      <charset val="204"/>
    </font>
    <font>
      <sz val="16"/>
      <name val="Arial Cyr"/>
      <charset val="204"/>
    </font>
    <font>
      <b/>
      <i/>
      <sz val="16"/>
      <name val="Times New Roman"/>
      <family val="1"/>
      <charset val="204"/>
    </font>
    <font>
      <b/>
      <sz val="16"/>
      <name val="Times New Roman"/>
      <family val="1"/>
      <charset val="204"/>
    </font>
    <font>
      <b/>
      <sz val="20"/>
      <name val="Times New Roman"/>
      <family val="1"/>
      <charset val="204"/>
    </font>
    <font>
      <sz val="18"/>
      <name val="Times New Roman"/>
      <family val="1"/>
      <charset val="204"/>
    </font>
    <font>
      <i/>
      <sz val="16"/>
      <name val="Times New Roman"/>
      <family val="1"/>
      <charset val="204"/>
    </font>
    <font>
      <sz val="16"/>
      <color indexed="9"/>
      <name val="Times New Roman"/>
      <family val="1"/>
      <charset val="204"/>
    </font>
    <font>
      <b/>
      <sz val="18"/>
      <name val="Times New Roman"/>
      <family val="1"/>
      <charset val="204"/>
    </font>
    <font>
      <sz val="18"/>
      <name val="Arial Cyr"/>
      <charset val="204"/>
    </font>
    <font>
      <u/>
      <sz val="18"/>
      <name val="Times New Roman"/>
      <family val="1"/>
      <charset val="204"/>
    </font>
    <font>
      <b/>
      <i/>
      <sz val="18"/>
      <name val="Times New Roman"/>
      <family val="1"/>
      <charset val="204"/>
    </font>
    <font>
      <b/>
      <sz val="22"/>
      <name val="Times New Roman"/>
      <family val="1"/>
      <charset val="204"/>
    </font>
    <font>
      <sz val="20"/>
      <name val="Times New Roman"/>
      <family val="1"/>
      <charset val="204"/>
    </font>
    <font>
      <b/>
      <sz val="17"/>
      <name val="Times New Roman"/>
      <family val="1"/>
      <charset val="204"/>
    </font>
    <font>
      <sz val="17"/>
      <name val="Times New Roman"/>
      <family val="1"/>
      <charset val="204"/>
    </font>
    <font>
      <sz val="15"/>
      <name val="Times New Roman"/>
      <family val="1"/>
      <charset val="204"/>
    </font>
    <font>
      <sz val="19"/>
      <name val="Times New Roman"/>
      <family val="1"/>
      <charset val="204"/>
    </font>
    <font>
      <i/>
      <sz val="14"/>
      <color indexed="8"/>
      <name val="Times New Roman"/>
      <family val="1"/>
      <charset val="204"/>
    </font>
    <font>
      <i/>
      <sz val="14"/>
      <name val="Times New Roman"/>
      <family val="1"/>
      <charset val="204"/>
    </font>
    <font>
      <sz val="12"/>
      <name val="Times New Roman"/>
      <family val="1"/>
      <charset val="204"/>
    </font>
    <font>
      <sz val="12"/>
      <name val="Times New Roman Cyr"/>
      <charset val="204"/>
    </font>
    <font>
      <sz val="10"/>
      <name val="Times New Roman Cyr"/>
      <family val="1"/>
      <charset val="204"/>
    </font>
    <font>
      <b/>
      <sz val="14"/>
      <name val="Times New Roman Cyr"/>
      <charset val="204"/>
    </font>
    <font>
      <b/>
      <sz val="10"/>
      <name val="Times New Roman Cyr"/>
      <charset val="204"/>
    </font>
    <font>
      <sz val="14"/>
      <name val="Times New Roman Cyr"/>
      <family val="1"/>
      <charset val="204"/>
    </font>
    <font>
      <sz val="9"/>
      <name val="Times New Roman Cyr"/>
      <family val="1"/>
      <charset val="204"/>
    </font>
    <font>
      <sz val="12"/>
      <name val="Calibri"/>
      <family val="2"/>
      <charset val="204"/>
    </font>
    <font>
      <b/>
      <sz val="12"/>
      <name val="Times New Roman Cyr"/>
      <charset val="204"/>
    </font>
    <font>
      <b/>
      <sz val="10"/>
      <name val="Arial Cyr"/>
      <charset val="204"/>
    </font>
    <font>
      <sz val="11"/>
      <name val="Times New Roman Cyr"/>
      <family val="1"/>
      <charset val="204"/>
    </font>
    <font>
      <b/>
      <sz val="14"/>
      <name val="Times New Roman Cyr"/>
      <family val="1"/>
      <charset val="204"/>
    </font>
    <font>
      <sz val="12"/>
      <name val="Times New Roman Cyr"/>
      <family val="1"/>
      <charset val="204"/>
    </font>
    <font>
      <sz val="10"/>
      <name val="Times New Roman Cyr"/>
      <charset val="204"/>
    </font>
    <font>
      <sz val="12"/>
      <name val="Arial Cyr"/>
      <charset val="204"/>
    </font>
    <font>
      <sz val="14"/>
      <name val="Calibri"/>
      <family val="2"/>
      <charset val="204"/>
    </font>
    <font>
      <b/>
      <sz val="12"/>
      <name val="Arial Cyr"/>
      <charset val="204"/>
    </font>
    <font>
      <sz val="13"/>
      <name val="Times New Roman"/>
      <family val="1"/>
      <charset val="204"/>
    </font>
    <font>
      <i/>
      <sz val="17"/>
      <name val="Times New Roman"/>
      <family val="1"/>
      <charset val="204"/>
    </font>
    <font>
      <i/>
      <sz val="12"/>
      <name val="Times New Roman"/>
      <family val="1"/>
      <charset val="204"/>
    </font>
    <font>
      <b/>
      <u/>
      <sz val="18"/>
      <name val="Times New Roman"/>
      <family val="1"/>
      <charset val="204"/>
    </font>
    <font>
      <i/>
      <sz val="8"/>
      <color indexed="8"/>
      <name val="Times New Roman"/>
      <family val="1"/>
      <charset val="204"/>
    </font>
    <font>
      <i/>
      <sz val="10"/>
      <name val="Times New Roman"/>
      <family val="1"/>
      <charset val="204"/>
    </font>
    <font>
      <i/>
      <sz val="13"/>
      <name val="Times New Roman"/>
      <family val="1"/>
      <charset val="204"/>
    </font>
    <font>
      <sz val="11"/>
      <name val="Times New Roman"/>
      <family val="1"/>
      <charset val="204"/>
    </font>
    <font>
      <sz val="11"/>
      <color theme="1"/>
      <name val="Calibri"/>
      <family val="2"/>
      <charset val="204"/>
      <scheme val="minor"/>
    </font>
    <font>
      <sz val="14"/>
      <color rgb="FFFF0000"/>
      <name val="Times New Roman"/>
      <family val="1"/>
      <charset val="204"/>
    </font>
    <font>
      <sz val="9"/>
      <name val="Times New Roman"/>
      <family val="1"/>
      <charset val="204"/>
    </font>
    <font>
      <sz val="10"/>
      <name val="Times New Roman"/>
      <family val="1"/>
      <charset val="204"/>
    </font>
    <font>
      <i/>
      <sz val="13"/>
      <color indexed="8"/>
      <name val="Times New Roman"/>
      <family val="1"/>
      <charset val="204"/>
    </font>
    <font>
      <sz val="17"/>
      <color theme="0"/>
      <name val="Times New Roman"/>
      <family val="1"/>
      <charset val="204"/>
    </font>
    <font>
      <b/>
      <sz val="12"/>
      <color indexed="81"/>
      <name val="Tahoma"/>
      <family val="2"/>
      <charset val="204"/>
    </font>
    <font>
      <sz val="9"/>
      <color indexed="81"/>
      <name val="Tahoma"/>
      <family val="2"/>
      <charset val="204"/>
    </font>
    <font>
      <b/>
      <sz val="14"/>
      <color rgb="FFFF0000"/>
      <name val="Times New Roman"/>
      <family val="1"/>
      <charset val="204"/>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43"/>
      </patternFill>
    </fill>
    <fill>
      <patternFill patternType="solid">
        <fgColor indexed="44"/>
        <bgColor indexed="64"/>
      </patternFill>
    </fill>
    <fill>
      <patternFill patternType="solid">
        <fgColor indexed="26"/>
      </patternFill>
    </fill>
    <fill>
      <patternFill patternType="solid">
        <fgColor indexed="47"/>
        <bgColor indexed="64"/>
      </patternFill>
    </fill>
    <fill>
      <patternFill patternType="solid">
        <fgColor indexed="4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theme="9" tint="0.39997558519241921"/>
        <bgColor indexed="64"/>
      </patternFill>
    </fill>
    <fill>
      <patternFill patternType="solid">
        <fgColor rgb="FFFF0000"/>
        <bgColor indexed="64"/>
      </patternFill>
    </fill>
    <fill>
      <patternFill patternType="solid">
        <fgColor rgb="FF7030A0"/>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double">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54">
    <xf numFmtId="0" fontId="0"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26"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27" fillId="2" borderId="0" applyNumberFormat="0" applyBorder="0" applyAlignment="0" applyProtection="0"/>
    <xf numFmtId="0" fontId="1" fillId="2" borderId="0" applyNumberFormat="0" applyBorder="0" applyAlignment="0" applyProtection="0"/>
    <xf numFmtId="0" fontId="27" fillId="3" borderId="0" applyNumberFormat="0" applyBorder="0" applyAlignment="0" applyProtection="0"/>
    <xf numFmtId="0" fontId="1" fillId="3" borderId="0" applyNumberFormat="0" applyBorder="0" applyAlignment="0" applyProtection="0"/>
    <xf numFmtId="0" fontId="27" fillId="4" borderId="0" applyNumberFormat="0" applyBorder="0" applyAlignment="0" applyProtection="0"/>
    <xf numFmtId="0" fontId="1" fillId="4"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6" borderId="0" applyNumberFormat="0" applyBorder="0" applyAlignment="0" applyProtection="0"/>
    <xf numFmtId="0" fontId="1" fillId="6" borderId="0" applyNumberFormat="0" applyBorder="0" applyAlignment="0" applyProtection="0"/>
    <xf numFmtId="0" fontId="27"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9" borderId="0" applyNumberFormat="0" applyBorder="0" applyAlignment="0" applyProtection="0"/>
    <xf numFmtId="0" fontId="1" fillId="9" borderId="0" applyNumberFormat="0" applyBorder="0" applyAlignment="0" applyProtection="0"/>
    <xf numFmtId="0" fontId="27" fillId="10" borderId="0" applyNumberFormat="0" applyBorder="0" applyAlignment="0" applyProtection="0"/>
    <xf numFmtId="0" fontId="1" fillId="10" borderId="0" applyNumberFormat="0" applyBorder="0" applyAlignment="0" applyProtection="0"/>
    <xf numFmtId="0" fontId="27" fillId="5" borderId="0" applyNumberFormat="0" applyBorder="0" applyAlignment="0" applyProtection="0"/>
    <xf numFmtId="0" fontId="1" fillId="5" borderId="0" applyNumberFormat="0" applyBorder="0" applyAlignment="0" applyProtection="0"/>
    <xf numFmtId="0" fontId="27" fillId="8" borderId="0" applyNumberFormat="0" applyBorder="0" applyAlignment="0" applyProtection="0"/>
    <xf numFmtId="0" fontId="1" fillId="8" borderId="0" applyNumberFormat="0" applyBorder="0" applyAlignment="0" applyProtection="0"/>
    <xf numFmtId="0" fontId="27"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28" fillId="12" borderId="0" applyNumberFormat="0" applyBorder="0" applyAlignment="0" applyProtection="0"/>
    <xf numFmtId="0" fontId="10" fillId="12" borderId="0" applyNumberFormat="0" applyBorder="0" applyAlignment="0" applyProtection="0"/>
    <xf numFmtId="0" fontId="28" fillId="9" borderId="0" applyNumberFormat="0" applyBorder="0" applyAlignment="0" applyProtection="0"/>
    <xf numFmtId="0" fontId="10" fillId="9" borderId="0" applyNumberFormat="0" applyBorder="0" applyAlignment="0" applyProtection="0"/>
    <xf numFmtId="0" fontId="28" fillId="10" borderId="0" applyNumberFormat="0" applyBorder="0" applyAlignment="0" applyProtection="0"/>
    <xf numFmtId="0" fontId="10" fillId="10"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5"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1" fillId="3" borderId="0" applyNumberFormat="0" applyBorder="0" applyAlignment="0" applyProtection="0"/>
    <xf numFmtId="0" fontId="13" fillId="20" borderId="1" applyNumberFormat="0" applyAlignment="0" applyProtection="0"/>
    <xf numFmtId="0" fontId="18" fillId="21" borderId="2" applyNumberFormat="0" applyAlignment="0" applyProtection="0"/>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49" fontId="29" fillId="0" borderId="3">
      <alignment horizontal="center" vertical="center"/>
      <protection locked="0"/>
    </xf>
    <xf numFmtId="165" fontId="7" fillId="0" borderId="0" applyFont="0" applyFill="0" applyBorder="0" applyAlignment="0" applyProtection="0"/>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49" fontId="7" fillId="0" borderId="3">
      <alignment horizontal="left" vertical="center"/>
      <protection locked="0"/>
    </xf>
    <xf numFmtId="0" fontId="22" fillId="0" borderId="0" applyNumberFormat="0" applyFill="0" applyBorder="0" applyAlignment="0" applyProtection="0"/>
    <xf numFmtId="168" fontId="30" fillId="0" borderId="0" applyAlignment="0">
      <alignment wrapText="1"/>
    </xf>
    <xf numFmtId="0" fontId="25" fillId="4" borderId="0" applyNumberFormat="0" applyBorder="0" applyAlignment="0" applyProtection="0"/>
    <xf numFmtId="0" fontId="14" fillId="0" borderId="4" applyNumberFormat="0" applyFill="0" applyAlignment="0" applyProtection="0"/>
    <xf numFmtId="0" fontId="15" fillId="0" borderId="5" applyNumberFormat="0" applyFill="0" applyAlignment="0" applyProtection="0"/>
    <xf numFmtId="0" fontId="16" fillId="0" borderId="6" applyNumberFormat="0" applyFill="0" applyAlignment="0" applyProtection="0"/>
    <xf numFmtId="0" fontId="16" fillId="0" borderId="0" applyNumberFormat="0" applyFill="0" applyBorder="0" applyAlignment="0" applyProtection="0"/>
    <xf numFmtId="0" fontId="31" fillId="0" borderId="0" applyNumberFormat="0" applyFill="0" applyBorder="0" applyAlignment="0" applyProtection="0">
      <alignment vertical="top"/>
      <protection locked="0"/>
    </xf>
    <xf numFmtId="0" fontId="11" fillId="7" borderId="1" applyNumberFormat="0" applyAlignment="0" applyProtection="0"/>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7" fillId="0" borderId="0" applyNumberFormat="0" applyFont="0" applyAlignment="0">
      <alignment vertical="top" wrapText="1"/>
      <protection locked="0"/>
    </xf>
    <xf numFmtId="49" fontId="32" fillId="22" borderId="7">
      <alignment horizontal="left" vertical="center"/>
      <protection locked="0"/>
    </xf>
    <xf numFmtId="49" fontId="32" fillId="22" borderId="7">
      <alignment horizontal="left" vertical="center"/>
    </xf>
    <xf numFmtId="4" fontId="32" fillId="22" borderId="7">
      <alignment horizontal="right" vertical="center"/>
      <protection locked="0"/>
    </xf>
    <xf numFmtId="4" fontId="32" fillId="22" borderId="7">
      <alignment horizontal="right" vertical="center"/>
    </xf>
    <xf numFmtId="4" fontId="33" fillId="22" borderId="7">
      <alignment horizontal="right" vertical="center"/>
      <protection locked="0"/>
    </xf>
    <xf numFmtId="49" fontId="34" fillId="22" borderId="3">
      <alignment horizontal="left" vertical="center"/>
      <protection locked="0"/>
    </xf>
    <xf numFmtId="49" fontId="34" fillId="22" borderId="3">
      <alignment horizontal="left" vertical="center"/>
    </xf>
    <xf numFmtId="49" fontId="35" fillId="22" borderId="3">
      <alignment horizontal="left" vertical="center"/>
      <protection locked="0"/>
    </xf>
    <xf numFmtId="49" fontId="35" fillId="22" borderId="3">
      <alignment horizontal="left" vertical="center"/>
    </xf>
    <xf numFmtId="4" fontId="34" fillId="22" borderId="3">
      <alignment horizontal="right" vertical="center"/>
      <protection locked="0"/>
    </xf>
    <xf numFmtId="4" fontId="34" fillId="22" borderId="3">
      <alignment horizontal="right" vertical="center"/>
    </xf>
    <xf numFmtId="4" fontId="36" fillId="22" borderId="3">
      <alignment horizontal="right" vertical="center"/>
      <protection locked="0"/>
    </xf>
    <xf numFmtId="49" fontId="29" fillId="22" borderId="3">
      <alignment horizontal="left" vertical="center"/>
      <protection locked="0"/>
    </xf>
    <xf numFmtId="49" fontId="29" fillId="22" borderId="3">
      <alignment horizontal="left" vertical="center"/>
      <protection locked="0"/>
    </xf>
    <xf numFmtId="49" fontId="29" fillId="22" borderId="3">
      <alignment horizontal="left" vertical="center"/>
    </xf>
    <xf numFmtId="49" fontId="29" fillId="22" borderId="3">
      <alignment horizontal="left" vertical="center"/>
    </xf>
    <xf numFmtId="49" fontId="33" fillId="22" borderId="3">
      <alignment horizontal="left" vertical="center"/>
      <protection locked="0"/>
    </xf>
    <xf numFmtId="49" fontId="33" fillId="22" borderId="3">
      <alignment horizontal="left" vertical="center"/>
    </xf>
    <xf numFmtId="4" fontId="29" fillId="22" borderId="3">
      <alignment horizontal="right" vertical="center"/>
      <protection locked="0"/>
    </xf>
    <xf numFmtId="4" fontId="29" fillId="22" borderId="3">
      <alignment horizontal="right" vertical="center"/>
      <protection locked="0"/>
    </xf>
    <xf numFmtId="4" fontId="29" fillId="22" borderId="3">
      <alignment horizontal="right" vertical="center"/>
    </xf>
    <xf numFmtId="4" fontId="29" fillId="22" borderId="3">
      <alignment horizontal="right" vertical="center"/>
    </xf>
    <xf numFmtId="4" fontId="33" fillId="22" borderId="3">
      <alignment horizontal="right" vertical="center"/>
      <protection locked="0"/>
    </xf>
    <xf numFmtId="49" fontId="37" fillId="22" borderId="3">
      <alignment horizontal="left" vertical="center"/>
      <protection locked="0"/>
    </xf>
    <xf numFmtId="49" fontId="37" fillId="22" borderId="3">
      <alignment horizontal="left" vertical="center"/>
    </xf>
    <xf numFmtId="49" fontId="38" fillId="22" borderId="3">
      <alignment horizontal="left" vertical="center"/>
      <protection locked="0"/>
    </xf>
    <xf numFmtId="49" fontId="38" fillId="22" borderId="3">
      <alignment horizontal="left" vertical="center"/>
    </xf>
    <xf numFmtId="4" fontId="37" fillId="22" borderId="3">
      <alignment horizontal="right" vertical="center"/>
      <protection locked="0"/>
    </xf>
    <xf numFmtId="4" fontId="37" fillId="22" borderId="3">
      <alignment horizontal="right" vertical="center"/>
    </xf>
    <xf numFmtId="4" fontId="39" fillId="22" borderId="3">
      <alignment horizontal="right" vertical="center"/>
      <protection locked="0"/>
    </xf>
    <xf numFmtId="49" fontId="40" fillId="0" borderId="3">
      <alignment horizontal="left" vertical="center"/>
      <protection locked="0"/>
    </xf>
    <xf numFmtId="49" fontId="40" fillId="0" borderId="3">
      <alignment horizontal="left" vertical="center"/>
    </xf>
    <xf numFmtId="49" fontId="41" fillId="0" borderId="3">
      <alignment horizontal="left" vertical="center"/>
      <protection locked="0"/>
    </xf>
    <xf numFmtId="49" fontId="41" fillId="0" borderId="3">
      <alignment horizontal="left" vertical="center"/>
    </xf>
    <xf numFmtId="4" fontId="40" fillId="0" borderId="3">
      <alignment horizontal="right" vertical="center"/>
      <protection locked="0"/>
    </xf>
    <xf numFmtId="4" fontId="40" fillId="0" borderId="3">
      <alignment horizontal="right" vertical="center"/>
    </xf>
    <xf numFmtId="4" fontId="41" fillId="0" borderId="3">
      <alignment horizontal="right" vertical="center"/>
      <protection locked="0"/>
    </xf>
    <xf numFmtId="49" fontId="42" fillId="0" borderId="3">
      <alignment horizontal="left" vertical="center"/>
      <protection locked="0"/>
    </xf>
    <xf numFmtId="49" fontId="42" fillId="0" borderId="3">
      <alignment horizontal="left" vertical="center"/>
    </xf>
    <xf numFmtId="49" fontId="43" fillId="0" borderId="3">
      <alignment horizontal="left" vertical="center"/>
      <protection locked="0"/>
    </xf>
    <xf numFmtId="49" fontId="43" fillId="0" borderId="3">
      <alignment horizontal="left" vertical="center"/>
    </xf>
    <xf numFmtId="4" fontId="42" fillId="0" borderId="3">
      <alignment horizontal="right" vertical="center"/>
      <protection locked="0"/>
    </xf>
    <xf numFmtId="4" fontId="42" fillId="0" borderId="3">
      <alignment horizontal="right" vertical="center"/>
    </xf>
    <xf numFmtId="49" fontId="40" fillId="0" borderId="3">
      <alignment horizontal="left" vertical="center"/>
      <protection locked="0"/>
    </xf>
    <xf numFmtId="49" fontId="41" fillId="0" borderId="3">
      <alignment horizontal="left" vertical="center"/>
      <protection locked="0"/>
    </xf>
    <xf numFmtId="4" fontId="40" fillId="0" borderId="3">
      <alignment horizontal="right" vertical="center"/>
      <protection locked="0"/>
    </xf>
    <xf numFmtId="0" fontId="23" fillId="0" borderId="8" applyNumberFormat="0" applyFill="0" applyAlignment="0" applyProtection="0"/>
    <xf numFmtId="0" fontId="20" fillId="23" borderId="0" applyNumberFormat="0" applyBorder="0" applyAlignment="0" applyProtection="0"/>
    <xf numFmtId="0" fontId="7" fillId="0" borderId="0"/>
    <xf numFmtId="0" fontId="7" fillId="0" borderId="0"/>
    <xf numFmtId="0" fontId="7" fillId="24" borderId="0" applyNumberFormat="0" applyFill="0" applyAlignment="0">
      <alignment horizontal="center"/>
      <protection locked="0"/>
    </xf>
    <xf numFmtId="0" fontId="2" fillId="25" borderId="9" applyNumberFormat="0" applyFont="0" applyAlignment="0" applyProtection="0"/>
    <xf numFmtId="4" fontId="44" fillId="26" borderId="3">
      <alignment horizontal="right" vertical="center"/>
      <protection locked="0"/>
    </xf>
    <xf numFmtId="4" fontId="44" fillId="27" borderId="3">
      <alignment horizontal="right" vertical="center"/>
      <protection locked="0"/>
    </xf>
    <xf numFmtId="4" fontId="44" fillId="28" borderId="3">
      <alignment horizontal="right" vertical="center"/>
      <protection locked="0"/>
    </xf>
    <xf numFmtId="0" fontId="12" fillId="20" borderId="10" applyNumberFormat="0" applyAlignment="0" applyProtection="0"/>
    <xf numFmtId="49" fontId="29" fillId="0" borderId="3">
      <alignment horizontal="left" vertical="center" wrapText="1"/>
      <protection locked="0"/>
    </xf>
    <xf numFmtId="49" fontId="29" fillId="0" borderId="3">
      <alignment horizontal="left" vertical="center" wrapText="1"/>
      <protection locked="0"/>
    </xf>
    <xf numFmtId="0" fontId="19" fillId="0" borderId="0" applyNumberFormat="0" applyFill="0" applyBorder="0" applyAlignment="0" applyProtection="0"/>
    <xf numFmtId="0" fontId="17" fillId="0" borderId="11" applyNumberFormat="0" applyFill="0" applyAlignment="0" applyProtection="0"/>
    <xf numFmtId="0" fontId="24" fillId="0" borderId="0" applyNumberFormat="0" applyFill="0" applyBorder="0" applyAlignment="0" applyProtection="0"/>
    <xf numFmtId="0" fontId="28" fillId="16" borderId="0" applyNumberFormat="0" applyBorder="0" applyAlignment="0" applyProtection="0"/>
    <xf numFmtId="0" fontId="10" fillId="16" borderId="0" applyNumberFormat="0" applyBorder="0" applyAlignment="0" applyProtection="0"/>
    <xf numFmtId="0" fontId="28" fillId="17" borderId="0" applyNumberFormat="0" applyBorder="0" applyAlignment="0" applyProtection="0"/>
    <xf numFmtId="0" fontId="10" fillId="17" borderId="0" applyNumberFormat="0" applyBorder="0" applyAlignment="0" applyProtection="0"/>
    <xf numFmtId="0" fontId="28" fillId="18" borderId="0" applyNumberFormat="0" applyBorder="0" applyAlignment="0" applyProtection="0"/>
    <xf numFmtId="0" fontId="10" fillId="18" borderId="0" applyNumberFormat="0" applyBorder="0" applyAlignment="0" applyProtection="0"/>
    <xf numFmtId="0" fontId="28" fillId="13" borderId="0" applyNumberFormat="0" applyBorder="0" applyAlignment="0" applyProtection="0"/>
    <xf numFmtId="0" fontId="10" fillId="13" borderId="0" applyNumberFormat="0" applyBorder="0" applyAlignment="0" applyProtection="0"/>
    <xf numFmtId="0" fontId="28" fillId="14" borderId="0" applyNumberFormat="0" applyBorder="0" applyAlignment="0" applyProtection="0"/>
    <xf numFmtId="0" fontId="10" fillId="14" borderId="0" applyNumberFormat="0" applyBorder="0" applyAlignment="0" applyProtection="0"/>
    <xf numFmtId="0" fontId="28" fillId="19" borderId="0" applyNumberFormat="0" applyBorder="0" applyAlignment="0" applyProtection="0"/>
    <xf numFmtId="0" fontId="10" fillId="19" borderId="0" applyNumberFormat="0" applyBorder="0" applyAlignment="0" applyProtection="0"/>
    <xf numFmtId="0" fontId="45" fillId="7" borderId="1" applyNumberFormat="0" applyAlignment="0" applyProtection="0"/>
    <xf numFmtId="0" fontId="11" fillId="7" borderId="1" applyNumberFormat="0" applyAlignment="0" applyProtection="0"/>
    <xf numFmtId="0" fontId="46" fillId="20" borderId="10" applyNumberFormat="0" applyAlignment="0" applyProtection="0"/>
    <xf numFmtId="0" fontId="12" fillId="20" borderId="10" applyNumberFormat="0" applyAlignment="0" applyProtection="0"/>
    <xf numFmtId="0" fontId="47" fillId="20" borderId="1" applyNumberFormat="0" applyAlignment="0" applyProtection="0"/>
    <xf numFmtId="0" fontId="13" fillId="20" borderId="1" applyNumberFormat="0" applyAlignment="0" applyProtection="0"/>
    <xf numFmtId="169" fontId="7" fillId="0" borderId="0" applyFont="0" applyFill="0" applyBorder="0" applyAlignment="0" applyProtection="0"/>
    <xf numFmtId="0" fontId="48" fillId="0" borderId="4" applyNumberFormat="0" applyFill="0" applyAlignment="0" applyProtection="0"/>
    <xf numFmtId="0" fontId="14" fillId="0" borderId="4" applyNumberFormat="0" applyFill="0" applyAlignment="0" applyProtection="0"/>
    <xf numFmtId="0" fontId="49" fillId="0" borderId="5" applyNumberFormat="0" applyFill="0" applyAlignment="0" applyProtection="0"/>
    <xf numFmtId="0" fontId="15" fillId="0" borderId="5" applyNumberFormat="0" applyFill="0" applyAlignment="0" applyProtection="0"/>
    <xf numFmtId="0" fontId="50" fillId="0" borderId="6" applyNumberFormat="0" applyFill="0" applyAlignment="0" applyProtection="0"/>
    <xf numFmtId="0" fontId="16" fillId="0" borderId="6" applyNumberFormat="0" applyFill="0" applyAlignment="0" applyProtection="0"/>
    <xf numFmtId="0" fontId="50" fillId="0" borderId="0" applyNumberFormat="0" applyFill="0" applyBorder="0" applyAlignment="0" applyProtection="0"/>
    <xf numFmtId="0" fontId="16" fillId="0" borderId="0" applyNumberFormat="0" applyFill="0" applyBorder="0" applyAlignment="0" applyProtection="0"/>
    <xf numFmtId="0" fontId="51" fillId="0" borderId="11" applyNumberFormat="0" applyFill="0" applyAlignment="0" applyProtection="0"/>
    <xf numFmtId="0" fontId="17" fillId="0" borderId="11" applyNumberFormat="0" applyFill="0" applyAlignment="0" applyProtection="0"/>
    <xf numFmtId="0" fontId="52" fillId="21" borderId="2" applyNumberFormat="0" applyAlignment="0" applyProtection="0"/>
    <xf numFmtId="0" fontId="18" fillId="21" borderId="2" applyNumberFormat="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53" fillId="23" borderId="0" applyNumberFormat="0" applyBorder="0" applyAlignment="0" applyProtection="0"/>
    <xf numFmtId="0" fontId="20" fillId="23"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0"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10" fillId="0" borderId="0"/>
    <xf numFmtId="0" fontId="1" fillId="0" borderId="0"/>
    <xf numFmtId="0" fontId="110" fillId="0" borderId="0"/>
    <xf numFmtId="0" fontId="7" fillId="0" borderId="0"/>
    <xf numFmtId="0" fontId="2" fillId="0" borderId="0"/>
    <xf numFmtId="0" fontId="7" fillId="0" borderId="0"/>
    <xf numFmtId="0" fontId="7" fillId="0" borderId="0" applyNumberFormat="0" applyFont="0" applyFill="0" applyBorder="0" applyAlignment="0" applyProtection="0">
      <alignment vertical="top"/>
    </xf>
    <xf numFmtId="0" fontId="7" fillId="0" borderId="0" applyNumberFormat="0" applyFont="0" applyFill="0" applyBorder="0" applyAlignment="0" applyProtection="0">
      <alignment vertical="top"/>
    </xf>
    <xf numFmtId="0" fontId="2" fillId="0" borderId="0"/>
    <xf numFmtId="0" fontId="7" fillId="0" borderId="0"/>
    <xf numFmtId="0" fontId="2" fillId="0" borderId="0"/>
    <xf numFmtId="0" fontId="2" fillId="0" borderId="0"/>
    <xf numFmtId="0" fontId="2" fillId="0" borderId="0"/>
    <xf numFmtId="0" fontId="2" fillId="0" borderId="0"/>
    <xf numFmtId="0" fontId="7" fillId="0" borderId="0"/>
    <xf numFmtId="0" fontId="2" fillId="0" borderId="0"/>
    <xf numFmtId="0" fontId="54" fillId="3" borderId="0" applyNumberFormat="0" applyBorder="0" applyAlignment="0" applyProtection="0"/>
    <xf numFmtId="0" fontId="21" fillId="3" borderId="0" applyNumberFormat="0" applyBorder="0" applyAlignment="0" applyProtection="0"/>
    <xf numFmtId="0" fontId="55" fillId="0" borderId="0" applyNumberFormat="0" applyFill="0" applyBorder="0" applyAlignment="0" applyProtection="0"/>
    <xf numFmtId="0" fontId="22" fillId="0" borderId="0" applyNumberFormat="0" applyFill="0" applyBorder="0" applyAlignment="0" applyProtection="0"/>
    <xf numFmtId="0" fontId="56" fillId="25" borderId="9" applyNumberFormat="0" applyFont="0" applyAlignment="0" applyProtection="0"/>
    <xf numFmtId="0" fontId="7" fillId="25" borderId="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7" fillId="0" borderId="8" applyNumberFormat="0" applyFill="0" applyAlignment="0" applyProtection="0"/>
    <xf numFmtId="0" fontId="23" fillId="0" borderId="8" applyNumberFormat="0" applyFill="0" applyAlignment="0" applyProtection="0"/>
    <xf numFmtId="0" fontId="26" fillId="0" borderId="0"/>
    <xf numFmtId="0" fontId="58" fillId="0" borderId="0"/>
    <xf numFmtId="0" fontId="58" fillId="0" borderId="0"/>
    <xf numFmtId="0" fontId="58" fillId="0" borderId="0"/>
    <xf numFmtId="0" fontId="58" fillId="0" borderId="0"/>
    <xf numFmtId="0" fontId="58" fillId="0" borderId="0"/>
    <xf numFmtId="0" fontId="58" fillId="0" borderId="0"/>
    <xf numFmtId="0" fontId="59" fillId="0" borderId="0" applyNumberFormat="0" applyFill="0" applyBorder="0" applyAlignment="0" applyProtection="0"/>
    <xf numFmtId="0" fontId="24" fillId="0" borderId="0" applyNumberFormat="0" applyFill="0" applyBorder="0" applyAlignment="0" applyProtection="0"/>
    <xf numFmtId="170" fontId="60" fillId="0" borderId="0" applyFont="0" applyFill="0" applyBorder="0" applyAlignment="0" applyProtection="0"/>
    <xf numFmtId="171" fontId="60"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7"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72" fontId="2" fillId="0" borderId="0" applyFont="0" applyFill="0" applyBorder="0" applyAlignment="0" applyProtection="0"/>
    <xf numFmtId="172" fontId="2" fillId="0" borderId="0" applyFont="0" applyFill="0" applyBorder="0" applyAlignment="0" applyProtection="0"/>
    <xf numFmtId="43"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6" fontId="2" fillId="0" borderId="0" applyFont="0" applyFill="0" applyBorder="0" applyAlignment="0" applyProtection="0"/>
    <xf numFmtId="165" fontId="2" fillId="0" borderId="0" applyFont="0" applyFill="0" applyBorder="0" applyAlignment="0" applyProtection="0"/>
    <xf numFmtId="0" fontId="61" fillId="4" borderId="0" applyNumberFormat="0" applyBorder="0" applyAlignment="0" applyProtection="0"/>
    <xf numFmtId="0" fontId="25" fillId="4" borderId="0" applyNumberFormat="0" applyBorder="0" applyAlignment="0" applyProtection="0"/>
    <xf numFmtId="173" fontId="62" fillId="22" borderId="12" applyFill="0" applyBorder="0">
      <alignment horizontal="center" vertical="center" wrapText="1"/>
      <protection locked="0"/>
    </xf>
    <xf numFmtId="168" fontId="63" fillId="0" borderId="0">
      <alignment wrapText="1"/>
    </xf>
    <xf numFmtId="168" fontId="30" fillId="0" borderId="0">
      <alignment wrapText="1"/>
    </xf>
  </cellStyleXfs>
  <cellXfs count="658">
    <xf numFmtId="0" fontId="0" fillId="0" borderId="0" xfId="0"/>
    <xf numFmtId="0" fontId="5" fillId="0" borderId="0" xfId="0" applyFont="1" applyFill="1" applyAlignment="1">
      <alignment vertical="center"/>
    </xf>
    <xf numFmtId="0" fontId="5" fillId="0" borderId="0" xfId="0" applyFont="1" applyFill="1" applyBorder="1" applyAlignment="1">
      <alignment vertical="center"/>
    </xf>
    <xf numFmtId="0" fontId="5" fillId="0" borderId="3" xfId="0" applyFont="1" applyFill="1" applyBorder="1" applyAlignment="1">
      <alignment horizontal="left" vertical="center" wrapText="1"/>
    </xf>
    <xf numFmtId="0" fontId="4" fillId="0" borderId="0" xfId="0" applyFont="1" applyFill="1" applyAlignment="1">
      <alignment vertical="center"/>
    </xf>
    <xf numFmtId="0" fontId="5" fillId="0" borderId="3" xfId="245" applyFont="1" applyFill="1" applyBorder="1" applyAlignment="1">
      <alignment horizontal="left" vertical="center" wrapText="1"/>
    </xf>
    <xf numFmtId="0" fontId="9" fillId="0" borderId="0" xfId="245" applyFont="1" applyFill="1"/>
    <xf numFmtId="0" fontId="4" fillId="0" borderId="3" xfId="245" applyFont="1" applyFill="1" applyBorder="1" applyAlignment="1">
      <alignment horizontal="left" vertical="center" wrapText="1"/>
    </xf>
    <xf numFmtId="3" fontId="5" fillId="0" borderId="3" xfId="0" applyNumberFormat="1" applyFont="1" applyFill="1" applyBorder="1" applyAlignment="1">
      <alignment horizontal="center" vertical="center" wrapText="1"/>
    </xf>
    <xf numFmtId="0" fontId="64" fillId="0" borderId="0" xfId="0" applyFont="1" applyFill="1"/>
    <xf numFmtId="0" fontId="65" fillId="0" borderId="0" xfId="0" applyFont="1" applyFill="1" applyBorder="1" applyAlignment="1">
      <alignment vertical="center"/>
    </xf>
    <xf numFmtId="0" fontId="65" fillId="0" borderId="0" xfId="0" applyFont="1" applyFill="1" applyBorder="1" applyAlignment="1">
      <alignment horizontal="right" vertical="center"/>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5" fillId="0" borderId="3" xfId="0" applyFont="1" applyFill="1" applyBorder="1" applyAlignment="1">
      <alignment horizontal="left" vertical="center"/>
    </xf>
    <xf numFmtId="0" fontId="65" fillId="0" borderId="3" xfId="0" applyFont="1" applyFill="1" applyBorder="1" applyAlignment="1">
      <alignment horizontal="center" vertical="center"/>
    </xf>
    <xf numFmtId="0" fontId="65" fillId="0" borderId="0" xfId="0" applyFont="1" applyFill="1" applyBorder="1" applyAlignment="1">
      <alignment horizontal="left" vertical="center"/>
    </xf>
    <xf numFmtId="0" fontId="65" fillId="0" borderId="3" xfId="0" applyFont="1" applyFill="1" applyBorder="1" applyAlignment="1">
      <alignment horizontal="center" vertical="center" wrapText="1"/>
    </xf>
    <xf numFmtId="0" fontId="65" fillId="0" borderId="13" xfId="0"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xf>
    <xf numFmtId="0" fontId="65" fillId="0" borderId="3" xfId="245" applyFont="1" applyFill="1" applyBorder="1" applyAlignment="1">
      <alignment horizontal="left" vertical="center" wrapText="1"/>
    </xf>
    <xf numFmtId="0" fontId="68" fillId="0" borderId="0" xfId="0" applyFont="1" applyFill="1" applyBorder="1" applyAlignment="1">
      <alignment vertical="center"/>
    </xf>
    <xf numFmtId="0" fontId="65" fillId="0" borderId="0" xfId="0" applyFont="1" applyFill="1" applyAlignment="1">
      <alignment vertical="center"/>
    </xf>
    <xf numFmtId="0" fontId="65" fillId="0" borderId="0" xfId="0" applyFont="1" applyFill="1" applyBorder="1" applyAlignment="1">
      <alignment vertical="center" wrapText="1"/>
    </xf>
    <xf numFmtId="0" fontId="65" fillId="0" borderId="0" xfId="0" applyFont="1" applyFill="1" applyAlignment="1">
      <alignment horizontal="right" vertical="center"/>
    </xf>
    <xf numFmtId="49" fontId="65" fillId="0" borderId="3" xfId="0" applyNumberFormat="1" applyFont="1" applyFill="1" applyBorder="1" applyAlignment="1">
      <alignment horizontal="left" vertical="center" wrapText="1"/>
    </xf>
    <xf numFmtId="0" fontId="70" fillId="0" borderId="0" xfId="0" applyFont="1" applyFill="1" applyBorder="1" applyAlignment="1">
      <alignment vertical="center"/>
    </xf>
    <xf numFmtId="0" fontId="65" fillId="0" borderId="3" xfId="245" applyFont="1" applyFill="1" applyBorder="1" applyAlignment="1">
      <alignment horizontal="center" vertical="center"/>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wrapText="1"/>
    </xf>
    <xf numFmtId="0" fontId="68" fillId="0" borderId="3" xfId="245" applyFont="1" applyFill="1" applyBorder="1" applyAlignment="1">
      <alignment horizontal="left" vertical="center" wrapText="1"/>
    </xf>
    <xf numFmtId="0" fontId="65" fillId="0" borderId="0" xfId="245" applyFont="1" applyFill="1" applyBorder="1" applyAlignment="1">
      <alignment vertical="center"/>
    </xf>
    <xf numFmtId="0" fontId="65" fillId="0" borderId="0" xfId="245" applyFont="1" applyFill="1" applyBorder="1" applyAlignment="1">
      <alignment horizontal="center" vertical="center"/>
    </xf>
    <xf numFmtId="0" fontId="68" fillId="0" borderId="0" xfId="245" applyFont="1" applyFill="1" applyBorder="1" applyAlignment="1">
      <alignment vertical="center"/>
    </xf>
    <xf numFmtId="167" fontId="65" fillId="0" borderId="3" xfId="245" applyNumberFormat="1" applyFont="1" applyFill="1" applyBorder="1" applyAlignment="1">
      <alignment horizontal="center" vertical="center" wrapText="1"/>
    </xf>
    <xf numFmtId="0" fontId="68" fillId="0" borderId="3" xfId="245" applyFont="1" applyFill="1" applyBorder="1" applyAlignment="1">
      <alignment horizontal="center" vertical="center"/>
    </xf>
    <xf numFmtId="0" fontId="65" fillId="0" borderId="0" xfId="245" applyFont="1" applyFill="1" applyBorder="1" applyAlignment="1">
      <alignment horizontal="left" vertical="center" wrapText="1"/>
    </xf>
    <xf numFmtId="0" fontId="65" fillId="0" borderId="0" xfId="245" applyFont="1" applyFill="1" applyBorder="1" applyAlignment="1">
      <alignment vertical="center" wrapText="1"/>
    </xf>
    <xf numFmtId="0" fontId="65" fillId="0" borderId="3" xfId="0" quotePrefix="1" applyNumberFormat="1" applyFont="1" applyFill="1" applyBorder="1" applyAlignment="1">
      <alignment horizontal="center" vertical="center"/>
    </xf>
    <xf numFmtId="0" fontId="65" fillId="0" borderId="3" xfId="0" applyNumberFormat="1" applyFont="1" applyFill="1" applyBorder="1" applyAlignment="1">
      <alignment horizontal="center" vertical="center"/>
    </xf>
    <xf numFmtId="0" fontId="65" fillId="0" borderId="0" xfId="0" applyFont="1" applyFill="1"/>
    <xf numFmtId="0" fontId="65" fillId="0" borderId="3" xfId="237" applyFont="1" applyFill="1" applyBorder="1" applyAlignment="1">
      <alignment horizontal="center" vertical="center"/>
    </xf>
    <xf numFmtId="0" fontId="65" fillId="0" borderId="3" xfId="237" applyNumberFormat="1" applyFont="1" applyFill="1" applyBorder="1" applyAlignment="1">
      <alignment horizontal="center" vertical="center" wrapText="1"/>
    </xf>
    <xf numFmtId="167" fontId="65" fillId="0" borderId="3" xfId="237" applyNumberFormat="1" applyFont="1" applyFill="1" applyBorder="1" applyAlignment="1">
      <alignment horizontal="center" vertical="center" wrapText="1"/>
    </xf>
    <xf numFmtId="0" fontId="65" fillId="0" borderId="3" xfId="237" applyNumberFormat="1" applyFont="1" applyFill="1" applyBorder="1" applyAlignment="1">
      <alignment horizontal="left" vertical="center" wrapText="1"/>
    </xf>
    <xf numFmtId="0" fontId="65" fillId="0" borderId="3" xfId="237" applyNumberFormat="1" applyFont="1" applyFill="1" applyBorder="1" applyAlignment="1">
      <alignment horizontal="left" vertical="top" wrapText="1"/>
    </xf>
    <xf numFmtId="49" fontId="65" fillId="0" borderId="3" xfId="237" applyNumberFormat="1" applyFont="1" applyFill="1" applyBorder="1" applyAlignment="1">
      <alignment horizontal="left" vertical="center" wrapText="1"/>
    </xf>
    <xf numFmtId="3" fontId="65" fillId="0" borderId="0" xfId="0" applyNumberFormat="1" applyFont="1" applyFill="1" applyBorder="1" applyAlignment="1">
      <alignment horizontal="center" vertical="center" wrapText="1"/>
    </xf>
    <xf numFmtId="0" fontId="65" fillId="0" borderId="0" xfId="0" applyFont="1" applyFill="1" applyBorder="1" applyAlignment="1">
      <alignment horizontal="left" vertical="center" wrapText="1" shrinkToFit="1"/>
    </xf>
    <xf numFmtId="0" fontId="65" fillId="0" borderId="14" xfId="0" applyFont="1" applyFill="1" applyBorder="1" applyAlignment="1">
      <alignment horizontal="center" vertical="center"/>
    </xf>
    <xf numFmtId="0" fontId="65" fillId="0" borderId="14" xfId="0" applyNumberFormat="1" applyFont="1" applyFill="1" applyBorder="1" applyAlignment="1">
      <alignment horizontal="center" vertical="center"/>
    </xf>
    <xf numFmtId="0" fontId="65" fillId="0" borderId="0" xfId="0" applyNumberFormat="1" applyFont="1" applyFill="1" applyBorder="1" applyAlignment="1">
      <alignment horizontal="center" vertical="center"/>
    </xf>
    <xf numFmtId="49" fontId="65" fillId="0" borderId="0" xfId="0" applyNumberFormat="1"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3" fontId="68" fillId="0" borderId="3" xfId="0" applyNumberFormat="1" applyFont="1" applyFill="1" applyBorder="1" applyAlignment="1">
      <alignment horizontal="center" vertical="center" wrapText="1"/>
    </xf>
    <xf numFmtId="0" fontId="68" fillId="0" borderId="0" xfId="0" applyFont="1" applyFill="1" applyBorder="1" applyAlignment="1">
      <alignment horizontal="right" vertical="center"/>
    </xf>
    <xf numFmtId="167" fontId="65" fillId="0" borderId="0" xfId="0" applyNumberFormat="1" applyFont="1" applyFill="1" applyAlignment="1">
      <alignment vertical="center"/>
    </xf>
    <xf numFmtId="0" fontId="68" fillId="0" borderId="0" xfId="0" applyFont="1" applyFill="1" applyBorder="1" applyAlignment="1">
      <alignment horizontal="left" vertical="center"/>
    </xf>
    <xf numFmtId="0" fontId="68" fillId="0" borderId="15" xfId="0" applyFont="1" applyFill="1" applyBorder="1" applyAlignment="1">
      <alignment horizontal="left" vertical="center" wrapText="1"/>
    </xf>
    <xf numFmtId="0" fontId="65" fillId="0" borderId="3" xfId="0" applyNumberFormat="1" applyFont="1" applyFill="1" applyBorder="1" applyAlignment="1">
      <alignment horizontal="center" vertical="center" wrapText="1" shrinkToFit="1"/>
    </xf>
    <xf numFmtId="3" fontId="65" fillId="0" borderId="16" xfId="0" applyNumberFormat="1" applyFont="1" applyFill="1" applyBorder="1" applyAlignment="1">
      <alignment vertical="center" wrapText="1"/>
    </xf>
    <xf numFmtId="166" fontId="68" fillId="0" borderId="0" xfId="0" applyNumberFormat="1" applyFont="1" applyFill="1" applyBorder="1" applyAlignment="1">
      <alignment horizontal="right" vertical="center" wrapText="1"/>
    </xf>
    <xf numFmtId="166"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wrapText="1"/>
    </xf>
    <xf numFmtId="167" fontId="68" fillId="0" borderId="0" xfId="0" applyNumberFormat="1" applyFont="1" applyFill="1" applyBorder="1" applyAlignment="1">
      <alignment horizontal="center" vertical="center"/>
    </xf>
    <xf numFmtId="167" fontId="68" fillId="0" borderId="0" xfId="0" applyNumberFormat="1" applyFont="1" applyFill="1" applyBorder="1" applyAlignment="1">
      <alignment vertical="center"/>
    </xf>
    <xf numFmtId="0" fontId="65" fillId="0" borderId="3" xfId="0" applyFont="1" applyFill="1" applyBorder="1" applyAlignment="1">
      <alignment horizontal="center" vertical="center" wrapText="1" shrinkToFit="1"/>
    </xf>
    <xf numFmtId="3" fontId="65" fillId="0" borderId="3" xfId="0" applyNumberFormat="1" applyFont="1" applyFill="1" applyBorder="1" applyAlignment="1">
      <alignment horizontal="center" vertical="center" wrapText="1" shrinkToFit="1"/>
    </xf>
    <xf numFmtId="0" fontId="65" fillId="0" borderId="15" xfId="0" applyFont="1" applyFill="1" applyBorder="1" applyAlignment="1">
      <alignment vertical="center"/>
    </xf>
    <xf numFmtId="0" fontId="65" fillId="0" borderId="15" xfId="0" applyFont="1" applyFill="1" applyBorder="1" applyAlignment="1">
      <alignment horizontal="center" vertical="center"/>
    </xf>
    <xf numFmtId="167" fontId="72" fillId="0" borderId="3" xfId="0" applyNumberFormat="1" applyFont="1" applyFill="1" applyBorder="1" applyAlignment="1">
      <alignment horizontal="center" vertical="center" wrapText="1"/>
    </xf>
    <xf numFmtId="166" fontId="68" fillId="0" borderId="0" xfId="0" applyNumberFormat="1" applyFont="1" applyFill="1" applyBorder="1" applyAlignment="1">
      <alignment horizontal="right" vertical="center"/>
    </xf>
    <xf numFmtId="0" fontId="66" fillId="0" borderId="0" xfId="0" applyFont="1" applyFill="1" applyAlignment="1">
      <alignment vertical="center"/>
    </xf>
    <xf numFmtId="0" fontId="66" fillId="0" borderId="0" xfId="0" applyFont="1" applyFill="1"/>
    <xf numFmtId="0" fontId="66" fillId="0" borderId="0" xfId="0" applyFont="1" applyFill="1" applyAlignment="1">
      <alignment horizontal="center" vertical="center"/>
    </xf>
    <xf numFmtId="0" fontId="65" fillId="0" borderId="0" xfId="0" applyFont="1" applyFill="1" applyAlignment="1"/>
    <xf numFmtId="0" fontId="68" fillId="0" borderId="0" xfId="0" applyFont="1" applyFill="1" applyAlignment="1">
      <alignment horizontal="right"/>
    </xf>
    <xf numFmtId="0" fontId="65" fillId="0" borderId="0" xfId="0" applyFont="1" applyFill="1" applyBorder="1" applyAlignment="1"/>
    <xf numFmtId="0" fontId="65" fillId="0" borderId="0" xfId="0" applyFont="1" applyFill="1" applyBorder="1" applyAlignment="1">
      <alignment horizontal="center"/>
    </xf>
    <xf numFmtId="0" fontId="65" fillId="0" borderId="0" xfId="0" applyFont="1" applyFill="1" applyAlignment="1">
      <alignment vertical="center" wrapText="1" shrinkToFit="1"/>
    </xf>
    <xf numFmtId="0" fontId="65" fillId="0" borderId="0" xfId="0" applyFont="1" applyFill="1" applyBorder="1" applyAlignment="1">
      <alignment vertical="center" wrapText="1" shrinkToFit="1"/>
    </xf>
    <xf numFmtId="0" fontId="68" fillId="0" borderId="0" xfId="0" applyFont="1" applyFill="1" applyAlignment="1">
      <alignment horizontal="right" vertical="center"/>
    </xf>
    <xf numFmtId="0" fontId="67" fillId="0" borderId="0" xfId="0" applyFont="1" applyFill="1" applyAlignment="1">
      <alignment vertical="center"/>
    </xf>
    <xf numFmtId="0" fontId="70" fillId="0" borderId="0" xfId="0" applyFont="1" applyFill="1" applyAlignment="1">
      <alignment vertical="center"/>
    </xf>
    <xf numFmtId="0" fontId="73" fillId="0" borderId="0" xfId="0" applyFont="1" applyFill="1" applyBorder="1" applyAlignment="1">
      <alignment horizontal="left" vertical="center"/>
    </xf>
    <xf numFmtId="166" fontId="73" fillId="0" borderId="0" xfId="0" applyNumberFormat="1" applyFont="1" applyFill="1" applyBorder="1" applyAlignment="1">
      <alignment horizontal="right" vertical="center"/>
    </xf>
    <xf numFmtId="0" fontId="74" fillId="0" borderId="0" xfId="0" applyFont="1"/>
    <xf numFmtId="0" fontId="73" fillId="0" borderId="0" xfId="0" applyFont="1" applyFill="1" applyBorder="1" applyAlignment="1">
      <alignment vertical="center"/>
    </xf>
    <xf numFmtId="0" fontId="80" fillId="0" borderId="0" xfId="0" applyFont="1" applyFill="1" applyBorder="1" applyAlignment="1">
      <alignment vertical="center"/>
    </xf>
    <xf numFmtId="0" fontId="79" fillId="0" borderId="0" xfId="0" applyFont="1" applyFill="1" applyBorder="1" applyAlignment="1">
      <alignment vertical="center"/>
    </xf>
    <xf numFmtId="0" fontId="80" fillId="0" borderId="0" xfId="0" applyFont="1" applyFill="1" applyAlignment="1">
      <alignment vertical="center"/>
    </xf>
    <xf numFmtId="0" fontId="81" fillId="0" borderId="3" xfId="245" applyFont="1" applyFill="1" applyBorder="1" applyAlignment="1">
      <alignment horizontal="left" vertical="center" wrapText="1"/>
    </xf>
    <xf numFmtId="0" fontId="65" fillId="0" borderId="0" xfId="0" quotePrefix="1" applyFont="1" applyFill="1" applyBorder="1" applyAlignment="1">
      <alignment horizontal="center" vertical="center"/>
    </xf>
    <xf numFmtId="0" fontId="0" fillId="22" borderId="0" xfId="0" applyFill="1"/>
    <xf numFmtId="0" fontId="87" fillId="0" borderId="0" xfId="285" applyFont="1" applyFill="1"/>
    <xf numFmtId="0" fontId="89" fillId="0" borderId="0" xfId="285" applyFont="1" applyAlignment="1">
      <alignment horizontal="left"/>
    </xf>
    <xf numFmtId="0" fontId="91" fillId="0" borderId="0" xfId="285" applyFont="1" applyBorder="1" applyAlignment="1"/>
    <xf numFmtId="0" fontId="0" fillId="0" borderId="0" xfId="0" applyAlignment="1"/>
    <xf numFmtId="0" fontId="86" fillId="0" borderId="0" xfId="285" applyFont="1" applyBorder="1" applyAlignment="1">
      <alignment horizontal="center"/>
    </xf>
    <xf numFmtId="0" fontId="95" fillId="0" borderId="0" xfId="285" applyFont="1" applyFill="1"/>
    <xf numFmtId="0" fontId="95" fillId="0" borderId="0" xfId="285" applyFont="1" applyFill="1" applyBorder="1"/>
    <xf numFmtId="0" fontId="97" fillId="0" borderId="3" xfId="285" applyFont="1" applyFill="1" applyBorder="1" applyAlignment="1">
      <alignment horizontal="center" vertical="center" wrapText="1"/>
    </xf>
    <xf numFmtId="0" fontId="97" fillId="0" borderId="0" xfId="285" applyFont="1" applyFill="1" applyBorder="1" applyAlignment="1">
      <alignment vertical="top"/>
    </xf>
    <xf numFmtId="0" fontId="97" fillId="0" borderId="3" xfId="285" applyFont="1" applyFill="1" applyBorder="1" applyAlignment="1">
      <alignment wrapText="1"/>
    </xf>
    <xf numFmtId="0" fontId="97" fillId="0" borderId="3" xfId="285" applyFont="1" applyFill="1" applyBorder="1" applyAlignment="1">
      <alignment horizontal="center" wrapText="1"/>
    </xf>
    <xf numFmtId="175" fontId="5" fillId="0" borderId="3" xfId="285" applyNumberFormat="1" applyFont="1" applyBorder="1" applyAlignment="1">
      <alignment wrapText="1"/>
    </xf>
    <xf numFmtId="175" fontId="88" fillId="0" borderId="3" xfId="285" applyNumberFormat="1" applyFont="1" applyFill="1" applyBorder="1" applyAlignment="1">
      <alignment wrapText="1"/>
    </xf>
    <xf numFmtId="0" fontId="97" fillId="0" borderId="0" xfId="285" applyFont="1" applyFill="1" applyBorder="1" applyAlignment="1">
      <alignment wrapText="1"/>
    </xf>
    <xf numFmtId="0" fontId="99" fillId="0" borderId="3" xfId="285" applyFont="1" applyBorder="1" applyAlignment="1">
      <alignment horizontal="center" wrapText="1"/>
    </xf>
    <xf numFmtId="0" fontId="2" fillId="0" borderId="0" xfId="285" applyBorder="1" applyAlignment="1">
      <alignment wrapText="1"/>
    </xf>
    <xf numFmtId="0" fontId="99" fillId="29" borderId="3" xfId="285" applyFont="1" applyFill="1" applyBorder="1" applyAlignment="1">
      <alignment horizontal="center" wrapText="1"/>
    </xf>
    <xf numFmtId="175" fontId="5" fillId="29" borderId="3" xfId="285" applyNumberFormat="1" applyFont="1" applyFill="1" applyBorder="1" applyAlignment="1">
      <alignment wrapText="1"/>
    </xf>
    <xf numFmtId="175" fontId="88" fillId="29" borderId="3" xfId="285" applyNumberFormat="1" applyFont="1" applyFill="1" applyBorder="1" applyAlignment="1">
      <alignment wrapText="1"/>
    </xf>
    <xf numFmtId="0" fontId="99" fillId="0" borderId="17" xfId="285" applyFont="1" applyBorder="1" applyAlignment="1">
      <alignment wrapText="1"/>
    </xf>
    <xf numFmtId="0" fontId="99" fillId="0" borderId="17" xfId="285" applyFont="1" applyBorder="1" applyAlignment="1">
      <alignment horizontal="center" wrapText="1"/>
    </xf>
    <xf numFmtId="0" fontId="4" fillId="0" borderId="17" xfId="285" applyNumberFormat="1" applyFont="1" applyBorder="1" applyAlignment="1">
      <alignment horizontal="center" wrapText="1"/>
    </xf>
    <xf numFmtId="175" fontId="99" fillId="0" borderId="17" xfId="285" applyNumberFormat="1" applyFont="1" applyBorder="1" applyAlignment="1">
      <alignment wrapText="1"/>
    </xf>
    <xf numFmtId="175" fontId="88" fillId="0" borderId="17" xfId="285" applyNumberFormat="1" applyFont="1" applyFill="1" applyBorder="1" applyAlignment="1">
      <alignment wrapText="1"/>
    </xf>
    <xf numFmtId="0" fontId="2" fillId="0" borderId="0" xfId="285"/>
    <xf numFmtId="175" fontId="0" fillId="0" borderId="0" xfId="0" applyNumberFormat="1"/>
    <xf numFmtId="0" fontId="5" fillId="0" borderId="0" xfId="0" applyFont="1"/>
    <xf numFmtId="0" fontId="85" fillId="0" borderId="0" xfId="0" applyFont="1"/>
    <xf numFmtId="0" fontId="0" fillId="30" borderId="3" xfId="0" applyFill="1" applyBorder="1"/>
    <xf numFmtId="0" fontId="0" fillId="31" borderId="3" xfId="0" applyFill="1" applyBorder="1"/>
    <xf numFmtId="0" fontId="0" fillId="32" borderId="3" xfId="0" applyFill="1" applyBorder="1"/>
    <xf numFmtId="0" fontId="0" fillId="33" borderId="3" xfId="0" applyFill="1" applyBorder="1"/>
    <xf numFmtId="0" fontId="0" fillId="34" borderId="3" xfId="0" applyFill="1" applyBorder="1"/>
    <xf numFmtId="0" fontId="85" fillId="0" borderId="3" xfId="0" applyFont="1" applyFill="1" applyBorder="1" applyAlignment="1">
      <alignment horizontal="left" vertical="center" wrapText="1"/>
    </xf>
    <xf numFmtId="0" fontId="97" fillId="30" borderId="3" xfId="285" applyNumberFormat="1" applyFont="1" applyFill="1" applyBorder="1" applyAlignment="1">
      <alignment horizontal="center" wrapText="1"/>
    </xf>
    <xf numFmtId="0" fontId="99" fillId="30" borderId="3" xfId="285" applyNumberFormat="1" applyFont="1" applyFill="1" applyBorder="1" applyAlignment="1">
      <alignment horizontal="center" wrapText="1"/>
    </xf>
    <xf numFmtId="0" fontId="99" fillId="31" borderId="3" xfId="285" applyNumberFormat="1" applyFont="1" applyFill="1" applyBorder="1" applyAlignment="1">
      <alignment horizontal="center" wrapText="1"/>
    </xf>
    <xf numFmtId="0" fontId="99" fillId="32" borderId="3" xfId="285" applyNumberFormat="1" applyFont="1" applyFill="1" applyBorder="1" applyAlignment="1">
      <alignment horizontal="center" wrapText="1"/>
    </xf>
    <xf numFmtId="0" fontId="99" fillId="34" borderId="3" xfId="285" applyNumberFormat="1" applyFont="1" applyFill="1" applyBorder="1" applyAlignment="1">
      <alignment horizontal="center" wrapText="1"/>
    </xf>
    <xf numFmtId="0" fontId="99" fillId="35" borderId="3" xfId="285" applyNumberFormat="1" applyFont="1" applyFill="1" applyBorder="1" applyAlignment="1">
      <alignment horizontal="center" wrapText="1"/>
    </xf>
    <xf numFmtId="0" fontId="0" fillId="35" borderId="3" xfId="0" applyFill="1" applyBorder="1"/>
    <xf numFmtId="167" fontId="72" fillId="0" borderId="3" xfId="0" applyNumberFormat="1" applyFont="1" applyFill="1" applyBorder="1" applyAlignment="1" applyProtection="1">
      <alignment horizontal="center" vertical="center" wrapText="1"/>
      <protection locked="0"/>
    </xf>
    <xf numFmtId="1" fontId="65" fillId="0" borderId="3" xfId="0" applyNumberFormat="1" applyFont="1" applyFill="1" applyBorder="1" applyAlignment="1" applyProtection="1">
      <alignment horizontal="center" vertical="center" wrapText="1"/>
      <protection locked="0"/>
    </xf>
    <xf numFmtId="0" fontId="68" fillId="0" borderId="0" xfId="0" applyFont="1" applyFill="1" applyBorder="1" applyAlignment="1">
      <alignment horizontal="center" vertical="center" wrapText="1"/>
    </xf>
    <xf numFmtId="0" fontId="73" fillId="0" borderId="0" xfId="0" applyFont="1" applyFill="1" applyAlignment="1">
      <alignment vertical="center"/>
    </xf>
    <xf numFmtId="3" fontId="80" fillId="29" borderId="3" xfId="0" quotePrefix="1" applyNumberFormat="1" applyFont="1" applyFill="1" applyBorder="1" applyAlignment="1">
      <alignment horizontal="center" vertical="center" wrapText="1"/>
    </xf>
    <xf numFmtId="167" fontId="68" fillId="0" borderId="3" xfId="245" applyNumberFormat="1" applyFont="1" applyFill="1" applyBorder="1" applyAlignment="1">
      <alignment horizontal="center" vertical="center" wrapText="1"/>
    </xf>
    <xf numFmtId="0" fontId="94" fillId="0" borderId="0" xfId="0" applyFont="1" applyAlignment="1"/>
    <xf numFmtId="0" fontId="93" fillId="0" borderId="0" xfId="285" applyFont="1" applyAlignment="1">
      <alignment horizontal="left"/>
    </xf>
    <xf numFmtId="0" fontId="2" fillId="22" borderId="0" xfId="0" applyFont="1" applyFill="1" applyAlignment="1"/>
    <xf numFmtId="0" fontId="88" fillId="0" borderId="0" xfId="285" applyFont="1" applyAlignment="1">
      <alignment horizontal="left"/>
    </xf>
    <xf numFmtId="0" fontId="98" fillId="0" borderId="18" xfId="285" applyFont="1" applyFill="1" applyBorder="1" applyAlignment="1">
      <alignment horizontal="center" vertical="center" wrapText="1"/>
    </xf>
    <xf numFmtId="0" fontId="1" fillId="0" borderId="19" xfId="0" applyFont="1" applyBorder="1" applyAlignment="1">
      <alignment horizontal="center" vertical="center"/>
    </xf>
    <xf numFmtId="0" fontId="97" fillId="30" borderId="14" xfId="285" applyNumberFormat="1" applyFont="1" applyFill="1" applyBorder="1" applyAlignment="1">
      <alignment horizontal="center" wrapText="1"/>
    </xf>
    <xf numFmtId="0" fontId="99" fillId="30" borderId="14" xfId="285" applyNumberFormat="1" applyFont="1" applyFill="1" applyBorder="1" applyAlignment="1">
      <alignment horizontal="center" wrapText="1"/>
    </xf>
    <xf numFmtId="0" fontId="99" fillId="32" borderId="14" xfId="285" applyNumberFormat="1" applyFont="1" applyFill="1" applyBorder="1" applyAlignment="1">
      <alignment horizontal="center" wrapText="1"/>
    </xf>
    <xf numFmtId="0" fontId="99" fillId="31" borderId="14" xfId="285" applyNumberFormat="1" applyFont="1" applyFill="1" applyBorder="1" applyAlignment="1">
      <alignment horizontal="center" wrapText="1"/>
    </xf>
    <xf numFmtId="0" fontId="99" fillId="35" borderId="14" xfId="285" applyNumberFormat="1" applyFont="1" applyFill="1" applyBorder="1" applyAlignment="1">
      <alignment horizontal="center" wrapText="1"/>
    </xf>
    <xf numFmtId="0" fontId="99" fillId="34" borderId="14" xfId="285" applyNumberFormat="1" applyFont="1" applyFill="1" applyBorder="1" applyAlignment="1">
      <alignment horizontal="center" wrapText="1"/>
    </xf>
    <xf numFmtId="2" fontId="4" fillId="0" borderId="17" xfId="285" applyNumberFormat="1" applyFont="1" applyBorder="1" applyAlignment="1">
      <alignment horizontal="center" wrapText="1"/>
    </xf>
    <xf numFmtId="3" fontId="84" fillId="29" borderId="3" xfId="0" quotePrefix="1" applyNumberFormat="1" applyFont="1" applyFill="1" applyBorder="1" applyAlignment="1">
      <alignment horizontal="center" vertical="center" wrapText="1"/>
    </xf>
    <xf numFmtId="0" fontId="65" fillId="0" borderId="3" xfId="0" applyNumberFormat="1" applyFont="1" applyFill="1" applyBorder="1" applyAlignment="1">
      <alignment vertical="center"/>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0" fontId="65" fillId="29" borderId="0" xfId="0" applyFont="1" applyFill="1" applyAlignment="1">
      <alignment vertical="center"/>
    </xf>
    <xf numFmtId="0" fontId="84" fillId="29" borderId="3" xfId="0" applyFont="1" applyFill="1" applyBorder="1" applyAlignment="1">
      <alignment horizontal="center" vertical="center"/>
    </xf>
    <xf numFmtId="3" fontId="5" fillId="29" borderId="3" xfId="0" quotePrefix="1" applyNumberFormat="1" applyFont="1" applyFill="1" applyBorder="1" applyAlignment="1">
      <alignment horizontal="center" vertical="center" wrapText="1"/>
    </xf>
    <xf numFmtId="1" fontId="84" fillId="29" borderId="3" xfId="0" applyNumberFormat="1" applyFont="1" applyFill="1" applyBorder="1" applyAlignment="1" applyProtection="1">
      <alignment horizontal="center" vertical="center" wrapText="1"/>
      <protection locked="0"/>
    </xf>
    <xf numFmtId="167" fontId="84" fillId="29" borderId="3" xfId="0" quotePrefix="1" applyNumberFormat="1" applyFont="1" applyFill="1" applyBorder="1" applyAlignment="1">
      <alignment horizontal="center" vertical="center" wrapText="1"/>
    </xf>
    <xf numFmtId="176" fontId="80" fillId="29" borderId="3" xfId="0" quotePrefix="1" applyNumberFormat="1" applyFont="1" applyFill="1" applyBorder="1" applyAlignment="1">
      <alignment horizontal="center" vertical="center" wrapText="1"/>
    </xf>
    <xf numFmtId="0" fontId="104" fillId="29" borderId="3" xfId="0" applyFont="1" applyFill="1" applyBorder="1" applyAlignment="1">
      <alignment horizontal="left" vertical="center" wrapText="1"/>
    </xf>
    <xf numFmtId="176" fontId="79" fillId="29" borderId="3" xfId="0" quotePrefix="1" applyNumberFormat="1" applyFont="1" applyFill="1" applyBorder="1" applyAlignment="1">
      <alignment horizontal="center" vertical="center" wrapText="1"/>
    </xf>
    <xf numFmtId="167" fontId="79" fillId="29" borderId="3" xfId="0" quotePrefix="1"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0" borderId="3" xfId="245" applyNumberFormat="1" applyFont="1" applyFill="1" applyBorder="1" applyAlignment="1">
      <alignment horizontal="center" vertical="center" wrapText="1"/>
    </xf>
    <xf numFmtId="176" fontId="68" fillId="0" borderId="3" xfId="245" applyNumberFormat="1" applyFont="1" applyFill="1" applyBorder="1" applyAlignment="1">
      <alignment horizontal="center" vertical="center" wrapText="1"/>
    </xf>
    <xf numFmtId="176" fontId="84" fillId="29" borderId="3" xfId="0" quotePrefix="1" applyNumberFormat="1" applyFont="1" applyFill="1" applyBorder="1" applyAlignment="1">
      <alignment horizontal="center" vertical="center" wrapText="1"/>
    </xf>
    <xf numFmtId="0" fontId="84" fillId="0" borderId="0" xfId="0" applyFont="1" applyFill="1" applyAlignment="1">
      <alignment vertical="center"/>
    </xf>
    <xf numFmtId="3" fontId="84" fillId="29" borderId="3" xfId="0" applyNumberFormat="1" applyFont="1" applyFill="1" applyBorder="1" applyAlignment="1">
      <alignment horizontal="center" vertical="center" wrapText="1"/>
    </xf>
    <xf numFmtId="0" fontId="111" fillId="29" borderId="0" xfId="0" applyFont="1" applyFill="1" applyAlignment="1">
      <alignment vertical="center"/>
    </xf>
    <xf numFmtId="0" fontId="5" fillId="31" borderId="0" xfId="0" applyFont="1" applyFill="1" applyAlignment="1">
      <alignment vertical="center"/>
    </xf>
    <xf numFmtId="0" fontId="70" fillId="29" borderId="0" xfId="0" applyFont="1" applyFill="1" applyBorder="1" applyAlignment="1">
      <alignment vertical="center"/>
    </xf>
    <xf numFmtId="0" fontId="70" fillId="29" borderId="0" xfId="0" applyFont="1" applyFill="1" applyBorder="1" applyAlignment="1">
      <alignment horizontal="right" vertical="center"/>
    </xf>
    <xf numFmtId="0" fontId="70" fillId="29" borderId="0" xfId="0" applyFont="1" applyFill="1" applyBorder="1" applyAlignment="1">
      <alignment horizontal="center" vertical="center"/>
    </xf>
    <xf numFmtId="0" fontId="75" fillId="29" borderId="0" xfId="0" applyFont="1" applyFill="1" applyBorder="1" applyAlignment="1">
      <alignment vertical="center"/>
    </xf>
    <xf numFmtId="0" fontId="70" fillId="29" borderId="0" xfId="0" applyFont="1" applyFill="1" applyBorder="1" applyAlignment="1">
      <alignment vertical="center" wrapText="1"/>
    </xf>
    <xf numFmtId="0" fontId="70" fillId="29" borderId="0" xfId="0" applyFont="1" applyFill="1" applyAlignment="1">
      <alignment horizontal="center" vertical="center"/>
    </xf>
    <xf numFmtId="0" fontId="70" fillId="29" borderId="14" xfId="0" applyFont="1" applyFill="1" applyBorder="1" applyAlignment="1">
      <alignment vertical="center"/>
    </xf>
    <xf numFmtId="0" fontId="70" fillId="29" borderId="20" xfId="0" applyFont="1" applyFill="1" applyBorder="1" applyAlignment="1">
      <alignment vertical="center"/>
    </xf>
    <xf numFmtId="0" fontId="70" fillId="29" borderId="3" xfId="0" applyFont="1" applyFill="1" applyBorder="1" applyAlignment="1">
      <alignment horizontal="left" vertical="center"/>
    </xf>
    <xf numFmtId="0" fontId="70" fillId="29" borderId="3" xfId="0" applyFont="1" applyFill="1" applyBorder="1" applyAlignment="1">
      <alignment horizontal="center" vertical="center"/>
    </xf>
    <xf numFmtId="0" fontId="70" fillId="29" borderId="14" xfId="0" applyFont="1" applyFill="1" applyBorder="1" applyAlignment="1">
      <alignment vertical="center" wrapText="1"/>
    </xf>
    <xf numFmtId="0" fontId="70" fillId="29" borderId="20" xfId="0" applyFont="1" applyFill="1" applyBorder="1" applyAlignment="1">
      <alignment vertical="center" wrapText="1"/>
    </xf>
    <xf numFmtId="0" fontId="70" fillId="29" borderId="3" xfId="0" applyFont="1" applyFill="1" applyBorder="1" applyAlignment="1">
      <alignment vertical="center"/>
    </xf>
    <xf numFmtId="0" fontId="70" fillId="29" borderId="3" xfId="0" applyFont="1" applyFill="1" applyBorder="1" applyAlignment="1">
      <alignment horizontal="center" vertical="center" wrapText="1"/>
    </xf>
    <xf numFmtId="0" fontId="70" fillId="29" borderId="3" xfId="0" applyFont="1" applyFill="1" applyBorder="1" applyAlignment="1">
      <alignment vertical="center" wrapText="1"/>
    </xf>
    <xf numFmtId="0" fontId="70" fillId="29" borderId="21" xfId="0" applyFont="1" applyFill="1" applyBorder="1" applyAlignment="1">
      <alignment vertical="center" wrapText="1"/>
    </xf>
    <xf numFmtId="0" fontId="70" fillId="29" borderId="21" xfId="0" applyFont="1" applyFill="1" applyBorder="1" applyAlignment="1">
      <alignment vertical="center"/>
    </xf>
    <xf numFmtId="0" fontId="70" fillId="29" borderId="13" xfId="0" applyFont="1" applyFill="1" applyBorder="1" applyAlignment="1">
      <alignment horizontal="center" vertical="center" wrapText="1"/>
    </xf>
    <xf numFmtId="0" fontId="85" fillId="29" borderId="3" xfId="0" applyFont="1" applyFill="1" applyBorder="1" applyAlignment="1">
      <alignment horizontal="center" vertical="center"/>
    </xf>
    <xf numFmtId="0" fontId="85" fillId="29" borderId="3" xfId="0" applyFont="1" applyFill="1" applyBorder="1" applyAlignment="1">
      <alignment horizontal="center" vertical="center" wrapText="1"/>
    </xf>
    <xf numFmtId="0" fontId="70" fillId="29" borderId="3" xfId="182" applyFont="1" applyFill="1" applyBorder="1" applyAlignment="1">
      <alignment horizontal="left" vertical="center" wrapText="1"/>
      <protection locked="0"/>
    </xf>
    <xf numFmtId="3" fontId="70" fillId="29" borderId="3" xfId="0" applyNumberFormat="1" applyFont="1" applyFill="1" applyBorder="1" applyAlignment="1">
      <alignment horizontal="center" vertical="center" wrapText="1"/>
    </xf>
    <xf numFmtId="176" fontId="70" fillId="29" borderId="3" xfId="0" applyNumberFormat="1" applyFont="1" applyFill="1" applyBorder="1" applyAlignment="1">
      <alignment horizontal="center" vertical="center" wrapText="1"/>
    </xf>
    <xf numFmtId="167" fontId="70" fillId="29" borderId="3" xfId="0" applyNumberFormat="1" applyFont="1" applyFill="1" applyBorder="1" applyAlignment="1">
      <alignment horizontal="center" vertical="center" wrapText="1"/>
    </xf>
    <xf numFmtId="0" fontId="73" fillId="29" borderId="3" xfId="182" applyFont="1" applyFill="1" applyBorder="1" applyAlignment="1">
      <alignment horizontal="left" vertical="center" wrapText="1"/>
      <protection locked="0"/>
    </xf>
    <xf numFmtId="0" fontId="73" fillId="29" borderId="3" xfId="0" applyFont="1" applyFill="1" applyBorder="1" applyAlignment="1">
      <alignment horizontal="left" vertical="center" wrapText="1"/>
    </xf>
    <xf numFmtId="0" fontId="73" fillId="29" borderId="3" xfId="0" applyFont="1" applyFill="1" applyBorder="1" applyAlignment="1" applyProtection="1">
      <alignment horizontal="left" vertical="center" wrapText="1"/>
      <protection locked="0"/>
    </xf>
    <xf numFmtId="0" fontId="70" fillId="29" borderId="3" xfId="0" applyFont="1" applyFill="1" applyBorder="1" applyAlignment="1" applyProtection="1">
      <alignment horizontal="left" vertical="center" wrapText="1"/>
      <protection locked="0"/>
    </xf>
    <xf numFmtId="0" fontId="70" fillId="29" borderId="3" xfId="0" applyFont="1" applyFill="1" applyBorder="1" applyAlignment="1">
      <alignment horizontal="left" vertical="center" wrapText="1"/>
    </xf>
    <xf numFmtId="0" fontId="70" fillId="29" borderId="3" xfId="245" applyFont="1" applyFill="1" applyBorder="1" applyAlignment="1">
      <alignment horizontal="left" vertical="center" wrapText="1"/>
    </xf>
    <xf numFmtId="0" fontId="70" fillId="29" borderId="0" xfId="0" applyFont="1" applyFill="1" applyBorder="1" applyAlignment="1">
      <alignment horizontal="left" vertical="center" wrapText="1"/>
    </xf>
    <xf numFmtId="0" fontId="69" fillId="29" borderId="0" xfId="0" applyFont="1" applyFill="1" applyBorder="1" applyAlignment="1">
      <alignment horizontal="right" vertical="center" wrapText="1"/>
    </xf>
    <xf numFmtId="0" fontId="70" fillId="29" borderId="0" xfId="0" quotePrefix="1" applyFont="1" applyFill="1" applyBorder="1" applyAlignment="1">
      <alignment horizontal="center" vertical="center"/>
    </xf>
    <xf numFmtId="0" fontId="70" fillId="29" borderId="0" xfId="0" applyFont="1" applyFill="1" applyAlignment="1">
      <alignment vertical="center"/>
    </xf>
    <xf numFmtId="0" fontId="65" fillId="29" borderId="0" xfId="0" applyFont="1" applyFill="1" applyBorder="1" applyAlignment="1">
      <alignment vertical="center"/>
    </xf>
    <xf numFmtId="0" fontId="65" fillId="29" borderId="0" xfId="0" applyFont="1" applyFill="1" applyAlignment="1">
      <alignment horizontal="left" vertical="center"/>
    </xf>
    <xf numFmtId="0" fontId="65" fillId="29" borderId="0" xfId="0" applyFont="1" applyFill="1" applyAlignment="1">
      <alignment horizontal="right"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65" fillId="29" borderId="3" xfId="0" applyFont="1" applyFill="1" applyBorder="1" applyAlignment="1">
      <alignment horizontal="center" vertical="center" wrapText="1"/>
    </xf>
    <xf numFmtId="0" fontId="80" fillId="29" borderId="3" xfId="0" applyFont="1" applyFill="1" applyBorder="1" applyAlignment="1">
      <alignment horizontal="left" vertical="center" wrapText="1"/>
    </xf>
    <xf numFmtId="0" fontId="80" fillId="29" borderId="3" xfId="0" quotePrefix="1" applyFont="1" applyFill="1" applyBorder="1" applyAlignment="1">
      <alignment horizontal="center" vertical="center"/>
    </xf>
    <xf numFmtId="167" fontId="80" fillId="29" borderId="3" xfId="0" quotePrefix="1" applyNumberFormat="1" applyFont="1" applyFill="1" applyBorder="1" applyAlignment="1">
      <alignment horizontal="center" vertical="center" wrapText="1"/>
    </xf>
    <xf numFmtId="49" fontId="80" fillId="29" borderId="3" xfId="0" quotePrefix="1" applyNumberFormat="1" applyFont="1" applyFill="1" applyBorder="1" applyAlignment="1">
      <alignment horizontal="left" vertical="center" wrapText="1"/>
    </xf>
    <xf numFmtId="0" fontId="84" fillId="29" borderId="3" xfId="0" applyFont="1" applyFill="1" applyBorder="1" applyAlignment="1">
      <alignment horizontal="left" vertical="center" wrapText="1"/>
    </xf>
    <xf numFmtId="0" fontId="103" fillId="29" borderId="3" xfId="0" applyFont="1" applyFill="1" applyBorder="1" applyAlignment="1">
      <alignment horizontal="center" vertical="center"/>
    </xf>
    <xf numFmtId="176" fontId="103" fillId="29" borderId="3" xfId="0" quotePrefix="1" applyNumberFormat="1" applyFont="1" applyFill="1" applyBorder="1" applyAlignment="1">
      <alignment horizontal="center" vertical="center" wrapText="1"/>
    </xf>
    <xf numFmtId="49" fontId="103" fillId="29" borderId="3" xfId="0" quotePrefix="1" applyNumberFormat="1" applyFont="1" applyFill="1" applyBorder="1" applyAlignment="1">
      <alignment horizontal="left" vertical="center" wrapText="1"/>
    </xf>
    <xf numFmtId="176" fontId="80" fillId="29" borderId="3" xfId="0" applyNumberFormat="1" applyFont="1" applyFill="1" applyBorder="1" applyAlignment="1">
      <alignment horizontal="center" vertical="center" wrapText="1"/>
    </xf>
    <xf numFmtId="167" fontId="80" fillId="29" borderId="3" xfId="0" applyNumberFormat="1" applyFont="1" applyFill="1" applyBorder="1" applyAlignment="1">
      <alignment horizontal="center" vertical="center" wrapText="1"/>
    </xf>
    <xf numFmtId="49" fontId="80" fillId="29" borderId="3" xfId="0" applyNumberFormat="1" applyFont="1" applyFill="1" applyBorder="1" applyAlignment="1">
      <alignment horizontal="left" vertical="center" wrapText="1"/>
    </xf>
    <xf numFmtId="0" fontId="79" fillId="29" borderId="3" xfId="0" applyFont="1" applyFill="1" applyBorder="1" applyAlignment="1">
      <alignment horizontal="left" vertical="center" wrapText="1"/>
    </xf>
    <xf numFmtId="0" fontId="79" fillId="29" borderId="3" xfId="0" quotePrefix="1" applyFont="1" applyFill="1" applyBorder="1" applyAlignment="1">
      <alignment horizontal="center" vertical="center"/>
    </xf>
    <xf numFmtId="49" fontId="79" fillId="29" borderId="3" xfId="0" quotePrefix="1" applyNumberFormat="1" applyFont="1" applyFill="1" applyBorder="1" applyAlignment="1">
      <alignment horizontal="left" vertical="center" wrapText="1"/>
    </xf>
    <xf numFmtId="0" fontId="104" fillId="29" borderId="3" xfId="0" applyFont="1" applyFill="1" applyBorder="1" applyAlignment="1" applyProtection="1">
      <alignment horizontal="left" vertical="center" wrapText="1"/>
      <protection locked="0"/>
    </xf>
    <xf numFmtId="176" fontId="5" fillId="29" borderId="3" xfId="0" quotePrefix="1" applyNumberFormat="1" applyFont="1" applyFill="1" applyBorder="1" applyAlignment="1">
      <alignment horizontal="center" vertical="center" wrapText="1"/>
    </xf>
    <xf numFmtId="0" fontId="83" fillId="29" borderId="3" xfId="0" applyFont="1" applyFill="1" applyBorder="1" applyAlignment="1">
      <alignment horizontal="left" wrapText="1"/>
    </xf>
    <xf numFmtId="0" fontId="84" fillId="29" borderId="20" xfId="0" applyFont="1" applyFill="1" applyBorder="1" applyAlignment="1" applyProtection="1">
      <alignment horizontal="center" vertical="center"/>
      <protection locked="0"/>
    </xf>
    <xf numFmtId="0" fontId="106" fillId="29" borderId="3" xfId="0" applyFont="1" applyFill="1" applyBorder="1" applyAlignment="1">
      <alignment horizontal="left" wrapText="1"/>
    </xf>
    <xf numFmtId="0" fontId="5" fillId="29" borderId="22" xfId="0" applyFont="1" applyFill="1" applyBorder="1" applyAlignment="1" applyProtection="1">
      <alignment horizontal="left" vertical="center" wrapText="1"/>
      <protection locked="0"/>
    </xf>
    <xf numFmtId="0" fontId="80" fillId="29" borderId="3" xfId="0" applyFont="1" applyFill="1" applyBorder="1" applyAlignment="1">
      <alignment horizontal="left" vertical="center" wrapText="1" shrinkToFit="1"/>
    </xf>
    <xf numFmtId="0" fontId="84" fillId="29" borderId="3" xfId="0" applyFont="1" applyFill="1" applyBorder="1" applyAlignment="1" applyProtection="1">
      <alignment horizontal="left" vertical="center" wrapText="1"/>
      <protection locked="0"/>
    </xf>
    <xf numFmtId="0" fontId="80" fillId="29" borderId="3" xfId="0" applyFont="1" applyFill="1" applyBorder="1" applyAlignment="1">
      <alignment horizontal="center" vertical="center"/>
    </xf>
    <xf numFmtId="0" fontId="80" fillId="29" borderId="3" xfId="182" applyFont="1" applyFill="1" applyBorder="1" applyAlignment="1">
      <alignment horizontal="left" vertical="center" wrapText="1"/>
      <protection locked="0"/>
    </xf>
    <xf numFmtId="0" fontId="80" fillId="29" borderId="3" xfId="0" applyFont="1" applyFill="1" applyBorder="1" applyAlignment="1" applyProtection="1">
      <alignment horizontal="left" vertical="center" wrapText="1"/>
      <protection locked="0"/>
    </xf>
    <xf numFmtId="0" fontId="65" fillId="29" borderId="3" xfId="0" applyFont="1" applyFill="1" applyBorder="1" applyAlignment="1">
      <alignment horizontal="left" vertical="center" wrapText="1"/>
    </xf>
    <xf numFmtId="0" fontId="80" fillId="29" borderId="3" xfId="0" applyFont="1" applyFill="1" applyBorder="1" applyAlignment="1">
      <alignment horizontal="center"/>
    </xf>
    <xf numFmtId="0" fontId="80" fillId="29" borderId="3" xfId="0" quotePrefix="1" applyFont="1" applyFill="1" applyBorder="1" applyAlignment="1">
      <alignment horizontal="center"/>
    </xf>
    <xf numFmtId="0" fontId="79" fillId="29" borderId="3" xfId="0" quotePrefix="1" applyFont="1" applyFill="1" applyBorder="1" applyAlignment="1">
      <alignment horizontal="center"/>
    </xf>
    <xf numFmtId="0" fontId="79" fillId="29" borderId="0" xfId="0" applyFont="1" applyFill="1" applyBorder="1" applyAlignment="1">
      <alignment horizontal="left" vertical="center" wrapText="1"/>
    </xf>
    <xf numFmtId="0" fontId="79" fillId="29" borderId="0" xfId="0" quotePrefix="1" applyFont="1" applyFill="1" applyBorder="1" applyAlignment="1">
      <alignment horizontal="center"/>
    </xf>
    <xf numFmtId="0" fontId="69" fillId="29" borderId="0" xfId="0" applyFont="1" applyFill="1" applyBorder="1" applyAlignment="1">
      <alignment horizontal="center" vertical="center" wrapText="1"/>
    </xf>
    <xf numFmtId="0" fontId="65" fillId="29" borderId="0" xfId="0" quotePrefix="1" applyFont="1" applyFill="1" applyBorder="1" applyAlignment="1">
      <alignment horizontal="center" vertical="center"/>
    </xf>
    <xf numFmtId="0" fontId="65" fillId="29" borderId="0" xfId="0" applyFont="1" applyFill="1" applyBorder="1" applyAlignment="1">
      <alignment horizontal="left" vertical="center"/>
    </xf>
    <xf numFmtId="0" fontId="65" fillId="29" borderId="0" xfId="0" applyFont="1" applyFill="1" applyBorder="1" applyAlignment="1">
      <alignment horizontal="left" vertical="center" wrapText="1"/>
    </xf>
    <xf numFmtId="0" fontId="65" fillId="29" borderId="0" xfId="0" applyFont="1" applyFill="1" applyBorder="1" applyAlignment="1">
      <alignment horizontal="center" vertical="center"/>
    </xf>
    <xf numFmtId="0" fontId="65" fillId="29" borderId="0" xfId="0" applyFont="1" applyFill="1" applyBorder="1" applyAlignment="1">
      <alignment vertical="center" wrapText="1"/>
    </xf>
    <xf numFmtId="0" fontId="5" fillId="29" borderId="0" xfId="0" applyFont="1" applyFill="1" applyAlignment="1">
      <alignment vertical="center"/>
    </xf>
    <xf numFmtId="0" fontId="5" fillId="29" borderId="0" xfId="0" applyFont="1" applyFill="1" applyAlignment="1">
      <alignment horizontal="right" vertical="center"/>
    </xf>
    <xf numFmtId="0" fontId="5" fillId="29" borderId="0" xfId="0" applyFont="1" applyFill="1" applyBorder="1" applyAlignment="1">
      <alignment horizontal="right" vertical="center"/>
    </xf>
    <xf numFmtId="0" fontId="5" fillId="29" borderId="3" xfId="0" applyFont="1" applyFill="1" applyBorder="1" applyAlignment="1">
      <alignment horizontal="center" vertical="center" wrapText="1"/>
    </xf>
    <xf numFmtId="0" fontId="5" fillId="29" borderId="1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left" vertical="center" wrapText="1"/>
    </xf>
    <xf numFmtId="0" fontId="5" fillId="29" borderId="3" xfId="0" quotePrefix="1" applyFont="1" applyFill="1" applyBorder="1" applyAlignment="1">
      <alignment horizontal="center" vertical="center"/>
    </xf>
    <xf numFmtId="167" fontId="5" fillId="29" borderId="3" xfId="0" quotePrefix="1" applyNumberFormat="1" applyFont="1" applyFill="1" applyBorder="1" applyAlignment="1">
      <alignment horizontal="center" vertical="center" wrapText="1"/>
    </xf>
    <xf numFmtId="0" fontId="5" fillId="29" borderId="3" xfId="0" applyFont="1" applyFill="1" applyBorder="1" applyAlignment="1">
      <alignment vertical="center"/>
    </xf>
    <xf numFmtId="3" fontId="5" fillId="29" borderId="3" xfId="0" applyNumberFormat="1" applyFont="1" applyFill="1" applyBorder="1" applyAlignment="1">
      <alignment horizontal="center" vertical="center" wrapText="1"/>
    </xf>
    <xf numFmtId="0" fontId="5" fillId="29" borderId="3" xfId="0" applyFont="1" applyFill="1" applyBorder="1" applyAlignment="1">
      <alignment horizontal="center" vertical="center"/>
    </xf>
    <xf numFmtId="176" fontId="5" fillId="29" borderId="3" xfId="0" applyNumberFormat="1" applyFont="1" applyFill="1" applyBorder="1" applyAlignment="1">
      <alignment horizontal="center" vertical="center" wrapText="1"/>
    </xf>
    <xf numFmtId="167" fontId="5" fillId="29" borderId="3" xfId="0" applyNumberFormat="1" applyFont="1" applyFill="1" applyBorder="1" applyAlignment="1">
      <alignment horizontal="center" vertical="center" wrapText="1"/>
    </xf>
    <xf numFmtId="0" fontId="84" fillId="29" borderId="3" xfId="245" applyFont="1" applyFill="1" applyBorder="1" applyAlignment="1">
      <alignment horizontal="left" vertical="center" wrapText="1"/>
    </xf>
    <xf numFmtId="176" fontId="84" fillId="29" borderId="3" xfId="0" applyNumberFormat="1" applyFont="1" applyFill="1" applyBorder="1" applyAlignment="1">
      <alignment horizontal="center" vertical="center" wrapText="1"/>
    </xf>
    <xf numFmtId="167" fontId="84" fillId="29" borderId="3" xfId="0" applyNumberFormat="1" applyFont="1" applyFill="1" applyBorder="1" applyAlignment="1">
      <alignment horizontal="center" vertical="center" wrapText="1"/>
    </xf>
    <xf numFmtId="0" fontId="4" fillId="29" borderId="3" xfId="245" applyFont="1" applyFill="1" applyBorder="1" applyAlignment="1">
      <alignment horizontal="left" vertical="center" wrapText="1"/>
    </xf>
    <xf numFmtId="0" fontId="4" fillId="29" borderId="3" xfId="0" applyFont="1" applyFill="1" applyBorder="1" applyAlignment="1">
      <alignment horizontal="left" vertical="center" wrapText="1"/>
    </xf>
    <xf numFmtId="0" fontId="5" fillId="29" borderId="3" xfId="0" applyFont="1" applyFill="1" applyBorder="1" applyAlignment="1">
      <alignment horizontal="left" vertical="center" wrapText="1"/>
    </xf>
    <xf numFmtId="0" fontId="5" fillId="29" borderId="3" xfId="0" applyFont="1" applyFill="1" applyBorder="1" applyAlignment="1" applyProtection="1">
      <alignment horizontal="left" vertical="center" wrapText="1"/>
      <protection locked="0"/>
    </xf>
    <xf numFmtId="0" fontId="4" fillId="29" borderId="0" xfId="0" quotePrefix="1" applyFont="1" applyFill="1" applyBorder="1" applyAlignment="1">
      <alignment horizontal="center" vertical="center"/>
    </xf>
    <xf numFmtId="0" fontId="4" fillId="29" borderId="0" xfId="0" applyFont="1" applyFill="1" applyBorder="1" applyAlignment="1">
      <alignment horizontal="left" vertical="center" wrapText="1"/>
    </xf>
    <xf numFmtId="0" fontId="5" fillId="29" borderId="0" xfId="0" quotePrefix="1" applyFont="1" applyFill="1" applyBorder="1" applyAlignment="1">
      <alignment horizontal="center" vertical="center"/>
    </xf>
    <xf numFmtId="167" fontId="5" fillId="29" borderId="0" xfId="0" applyNumberFormat="1" applyFont="1" applyFill="1" applyBorder="1" applyAlignment="1">
      <alignment horizontal="center" vertical="center" wrapText="1"/>
    </xf>
    <xf numFmtId="0" fontId="68" fillId="29" borderId="0" xfId="0" applyFont="1" applyFill="1" applyBorder="1" applyAlignment="1">
      <alignment horizontal="center" vertical="center" wrapText="1"/>
    </xf>
    <xf numFmtId="0" fontId="68" fillId="29" borderId="0" xfId="0" applyFont="1" applyFill="1" applyBorder="1" applyAlignment="1">
      <alignment vertical="center"/>
    </xf>
    <xf numFmtId="49" fontId="65" fillId="29" borderId="0" xfId="0" applyNumberFormat="1" applyFont="1" applyFill="1" applyBorder="1" applyAlignment="1">
      <alignment horizontal="left" vertical="center" wrapText="1"/>
    </xf>
    <xf numFmtId="0" fontId="65" fillId="29" borderId="3" xfId="0" applyFont="1" applyFill="1" applyBorder="1" applyAlignment="1">
      <alignment horizontal="center" vertical="center"/>
    </xf>
    <xf numFmtId="3" fontId="68"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245" applyNumberFormat="1" applyFont="1" applyFill="1" applyBorder="1" applyAlignment="1">
      <alignment horizontal="center" vertical="center" wrapText="1"/>
    </xf>
    <xf numFmtId="0" fontId="107" fillId="29" borderId="3" xfId="245" applyFont="1" applyFill="1" applyBorder="1" applyAlignment="1">
      <alignment horizontal="left" vertical="center" wrapText="1"/>
    </xf>
    <xf numFmtId="167" fontId="65" fillId="0" borderId="3" xfId="0" applyNumberFormat="1" applyFont="1" applyFill="1" applyBorder="1" applyAlignment="1">
      <alignment horizontal="center" vertical="center"/>
    </xf>
    <xf numFmtId="3" fontId="4" fillId="29" borderId="0" xfId="0" quotePrefix="1" applyNumberFormat="1"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84" fillId="29" borderId="3" xfId="0" applyNumberFormat="1" applyFont="1" applyFill="1" applyBorder="1" applyAlignment="1" applyProtection="1">
      <alignment horizontal="center" vertical="center" wrapText="1"/>
      <protection locked="0"/>
    </xf>
    <xf numFmtId="167" fontId="5" fillId="29" borderId="0" xfId="0" quotePrefix="1" applyNumberFormat="1" applyFont="1" applyFill="1" applyBorder="1" applyAlignment="1">
      <alignment vertical="center" wrapText="1"/>
    </xf>
    <xf numFmtId="0" fontId="65" fillId="29" borderId="0" xfId="0" applyFont="1" applyFill="1"/>
    <xf numFmtId="0" fontId="65" fillId="29" borderId="3" xfId="237" applyFont="1" applyFill="1" applyBorder="1" applyAlignment="1">
      <alignment horizontal="center" vertical="center"/>
    </xf>
    <xf numFmtId="167" fontId="65" fillId="29" borderId="3" xfId="237" applyNumberFormat="1" applyFont="1" applyFill="1" applyBorder="1" applyAlignment="1">
      <alignment horizontal="center" vertical="center" wrapText="1"/>
    </xf>
    <xf numFmtId="0" fontId="104" fillId="0" borderId="3" xfId="0" applyFont="1" applyFill="1" applyBorder="1" applyAlignment="1" applyProtection="1">
      <alignment horizontal="left" vertical="center" wrapText="1"/>
      <protection locked="0"/>
    </xf>
    <xf numFmtId="0" fontId="108" fillId="0" borderId="3" xfId="0" applyNumberFormat="1" applyFont="1" applyFill="1" applyBorder="1" applyAlignment="1" applyProtection="1">
      <alignment horizontal="left" vertical="center" wrapText="1"/>
      <protection locked="0"/>
    </xf>
    <xf numFmtId="0" fontId="65" fillId="29" borderId="0" xfId="0" applyFont="1" applyFill="1" applyBorder="1" applyAlignment="1">
      <alignment horizontal="center" vertical="center"/>
    </xf>
    <xf numFmtId="0" fontId="5" fillId="0" borderId="3" xfId="0" applyNumberFormat="1" applyFont="1" applyFill="1" applyBorder="1" applyAlignment="1" applyProtection="1">
      <alignment horizontal="center" vertical="center" wrapText="1"/>
      <protection locked="0"/>
    </xf>
    <xf numFmtId="177" fontId="70" fillId="29"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xf>
    <xf numFmtId="3" fontId="68" fillId="29" borderId="3" xfId="245" applyNumberFormat="1" applyFont="1" applyFill="1" applyBorder="1" applyAlignment="1">
      <alignment horizontal="center" vertical="center" wrapText="1"/>
    </xf>
    <xf numFmtId="4" fontId="65" fillId="29" borderId="3" xfId="237" applyNumberFormat="1" applyFont="1" applyFill="1" applyBorder="1" applyAlignment="1">
      <alignment horizontal="center" vertical="center" wrapText="1"/>
    </xf>
    <xf numFmtId="178" fontId="65" fillId="0" borderId="3" xfId="237" applyNumberFormat="1" applyFont="1" applyFill="1" applyBorder="1" applyAlignment="1">
      <alignment horizontal="center" vertical="center" wrapText="1"/>
    </xf>
    <xf numFmtId="178" fontId="65" fillId="29" borderId="3" xfId="237" applyNumberFormat="1" applyFont="1" applyFill="1" applyBorder="1" applyAlignment="1">
      <alignment horizontal="center" vertical="center" wrapText="1"/>
    </xf>
    <xf numFmtId="179" fontId="65" fillId="29" borderId="3" xfId="237" applyNumberFormat="1" applyFont="1" applyFill="1" applyBorder="1" applyAlignment="1">
      <alignment horizontal="center" vertical="center" wrapText="1"/>
    </xf>
    <xf numFmtId="176" fontId="65" fillId="0" borderId="3" xfId="0" applyNumberFormat="1" applyFont="1" applyFill="1" applyBorder="1" applyAlignment="1">
      <alignment horizontal="center" vertical="center" wrapText="1"/>
    </xf>
    <xf numFmtId="176" fontId="65" fillId="29" borderId="3" xfId="0" applyNumberFormat="1" applyFont="1" applyFill="1" applyBorder="1" applyAlignment="1">
      <alignment horizontal="center" vertical="center"/>
    </xf>
    <xf numFmtId="49" fontId="104" fillId="29" borderId="14" xfId="0" applyNumberFormat="1" applyFont="1" applyFill="1" applyBorder="1" applyAlignment="1" applyProtection="1">
      <alignment horizontal="left" vertical="center" wrapText="1"/>
      <protection locked="0"/>
    </xf>
    <xf numFmtId="167" fontId="65" fillId="0" borderId="3" xfId="0" applyNumberFormat="1" applyFont="1" applyFill="1" applyBorder="1" applyAlignment="1">
      <alignment horizontal="center" vertical="center" wrapText="1"/>
    </xf>
    <xf numFmtId="49" fontId="107" fillId="29" borderId="14" xfId="0" applyNumberFormat="1" applyFont="1" applyFill="1" applyBorder="1" applyAlignment="1" applyProtection="1">
      <alignment vertical="center" wrapText="1"/>
      <protection locked="0"/>
    </xf>
    <xf numFmtId="49" fontId="107" fillId="29" borderId="14" xfId="0" applyNumberFormat="1" applyFont="1" applyFill="1" applyBorder="1" applyAlignment="1" applyProtection="1">
      <alignment horizontal="left" vertical="center" wrapText="1"/>
      <protection locked="0"/>
    </xf>
    <xf numFmtId="0" fontId="107" fillId="29" borderId="3" xfId="0" applyFont="1" applyFill="1" applyBorder="1" applyAlignment="1" applyProtection="1">
      <alignment horizontal="left" vertical="center" wrapText="1"/>
      <protection locked="0"/>
    </xf>
    <xf numFmtId="1" fontId="108" fillId="29" borderId="3" xfId="0" applyNumberFormat="1" applyFont="1" applyFill="1" applyBorder="1" applyAlignment="1" applyProtection="1">
      <alignment horizontal="center" vertical="center" wrapText="1"/>
      <protection locked="0"/>
    </xf>
    <xf numFmtId="3" fontId="5" fillId="0" borderId="0" xfId="0" applyNumberFormat="1" applyFont="1" applyFill="1" applyAlignment="1">
      <alignment vertical="center"/>
    </xf>
    <xf numFmtId="176" fontId="65" fillId="0" borderId="3" xfId="0" applyNumberFormat="1" applyFont="1" applyFill="1" applyBorder="1" applyAlignment="1">
      <alignment horizontal="center" vertical="center" wrapText="1"/>
    </xf>
    <xf numFmtId="0" fontId="108" fillId="0" borderId="3" xfId="0" applyFont="1" applyFill="1" applyBorder="1" applyAlignment="1" applyProtection="1">
      <alignment horizontal="left" vertical="center" wrapText="1"/>
      <protection locked="0"/>
    </xf>
    <xf numFmtId="0" fontId="4" fillId="29" borderId="3" xfId="0" applyFont="1" applyFill="1" applyBorder="1" applyAlignment="1">
      <alignment horizontal="center" vertical="center"/>
    </xf>
    <xf numFmtId="3" fontId="4" fillId="29" borderId="3" xfId="0" applyNumberFormat="1" applyFont="1" applyFill="1" applyBorder="1" applyAlignment="1">
      <alignment horizontal="center" vertical="center" wrapText="1"/>
    </xf>
    <xf numFmtId="176" fontId="4" fillId="29" borderId="3" xfId="0" applyNumberFormat="1" applyFont="1" applyFill="1" applyBorder="1" applyAlignment="1">
      <alignment horizontal="center" vertical="center" wrapText="1"/>
    </xf>
    <xf numFmtId="167" fontId="4"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103" fillId="29" borderId="3" xfId="0" quotePrefix="1" applyNumberFormat="1" applyFont="1" applyFill="1" applyBorder="1" applyAlignment="1">
      <alignment horizontal="center" vertical="center" wrapText="1"/>
    </xf>
    <xf numFmtId="3" fontId="80" fillId="29" borderId="3" xfId="0" applyNumberFormat="1" applyFont="1" applyFill="1" applyBorder="1" applyAlignment="1">
      <alignment horizontal="center" vertical="center" wrapText="1"/>
    </xf>
    <xf numFmtId="3" fontId="79" fillId="29" borderId="3" xfId="0" quotePrefix="1" applyNumberFormat="1" applyFont="1" applyFill="1" applyBorder="1" applyAlignment="1">
      <alignment horizontal="center" vertical="center" wrapText="1"/>
    </xf>
    <xf numFmtId="0" fontId="114" fillId="29" borderId="3" xfId="0" applyFont="1" applyFill="1" applyBorder="1" applyAlignment="1">
      <alignment horizontal="left" wrapText="1"/>
    </xf>
    <xf numFmtId="3" fontId="5" fillId="29" borderId="3" xfId="0" applyNumberFormat="1" applyFont="1" applyFill="1" applyBorder="1" applyAlignment="1">
      <alignment vertical="center"/>
    </xf>
    <xf numFmtId="3" fontId="65" fillId="29" borderId="3" xfId="0" quotePrefix="1" applyNumberFormat="1" applyFont="1" applyFill="1" applyBorder="1" applyAlignment="1">
      <alignment horizontal="center" vertical="center" wrapText="1"/>
    </xf>
    <xf numFmtId="176" fontId="65" fillId="29" borderId="3" xfId="0" quotePrefix="1" applyNumberFormat="1" applyFont="1" applyFill="1" applyBorder="1" applyAlignment="1">
      <alignment horizontal="center" vertical="center" wrapText="1"/>
    </xf>
    <xf numFmtId="167" fontId="65" fillId="29" borderId="3" xfId="0" quotePrefix="1"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xf>
    <xf numFmtId="4" fontId="70"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0" fontId="80"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29"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0" fontId="5" fillId="29" borderId="3" xfId="0" applyNumberFormat="1" applyFont="1" applyFill="1" applyBorder="1" applyAlignment="1" applyProtection="1">
      <alignment horizontal="center" vertical="center" wrapText="1"/>
      <protection locked="0"/>
    </xf>
    <xf numFmtId="49" fontId="5" fillId="29" borderId="3" xfId="0" applyNumberFormat="1" applyFont="1" applyFill="1" applyBorder="1" applyAlignment="1" applyProtection="1">
      <alignment horizontal="center" vertical="center" wrapText="1"/>
      <protection locked="0"/>
    </xf>
    <xf numFmtId="176" fontId="68" fillId="29" borderId="3" xfId="0" applyNumberFormat="1" applyFont="1" applyFill="1" applyBorder="1" applyAlignment="1">
      <alignment horizontal="center" vertical="center"/>
    </xf>
    <xf numFmtId="167" fontId="65" fillId="0" borderId="3" xfId="0" applyNumberFormat="1" applyFont="1" applyFill="1" applyBorder="1" applyAlignment="1">
      <alignment horizontal="center" vertical="center" wrapText="1"/>
    </xf>
    <xf numFmtId="0" fontId="84" fillId="0" borderId="3" xfId="245" applyFont="1" applyFill="1" applyBorder="1" applyAlignment="1" applyProtection="1">
      <alignment horizontal="left" vertical="center" wrapText="1"/>
      <protection locked="0"/>
    </xf>
    <xf numFmtId="0" fontId="5" fillId="0" borderId="3" xfId="0" applyFont="1" applyFill="1" applyBorder="1" applyAlignment="1">
      <alignment horizontal="center" vertical="center" wrapText="1"/>
    </xf>
    <xf numFmtId="0" fontId="84" fillId="0" borderId="3" xfId="0" applyFont="1" applyFill="1" applyBorder="1" applyAlignment="1" applyProtection="1">
      <alignment horizontal="center" vertical="center"/>
      <protection locked="0"/>
    </xf>
    <xf numFmtId="167" fontId="65" fillId="0" borderId="3" xfId="0" applyNumberFormat="1" applyFont="1" applyFill="1" applyBorder="1" applyAlignment="1">
      <alignment horizontal="center" vertical="center" wrapText="1"/>
    </xf>
    <xf numFmtId="1" fontId="5" fillId="29" borderId="3" xfId="0" applyNumberFormat="1" applyFont="1" applyFill="1" applyBorder="1" applyAlignment="1" applyProtection="1">
      <alignment horizontal="center" vertical="center" wrapText="1"/>
      <protection locked="0"/>
    </xf>
    <xf numFmtId="3" fontId="65" fillId="29" borderId="3" xfId="0" applyNumberFormat="1"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3" fontId="84" fillId="0" borderId="3" xfId="0" quotePrefix="1" applyNumberFormat="1" applyFont="1" applyFill="1" applyBorder="1" applyAlignment="1">
      <alignment horizontal="center" vertical="center" wrapText="1"/>
    </xf>
    <xf numFmtId="3" fontId="115" fillId="0" borderId="3" xfId="0" quotePrefix="1" applyNumberFormat="1" applyFont="1" applyFill="1" applyBorder="1" applyAlignment="1">
      <alignment horizontal="center" vertical="center" wrapText="1"/>
    </xf>
    <xf numFmtId="3" fontId="115" fillId="29" borderId="3" xfId="0" quotePrefix="1" applyNumberFormat="1" applyFont="1" applyFill="1" applyBorder="1" applyAlignment="1">
      <alignment horizontal="center" vertical="center" wrapText="1"/>
    </xf>
    <xf numFmtId="167" fontId="115" fillId="29" borderId="3" xfId="0" quotePrefix="1" applyNumberFormat="1" applyFont="1" applyFill="1" applyBorder="1" applyAlignment="1">
      <alignment horizontal="center" vertical="center" wrapText="1"/>
    </xf>
    <xf numFmtId="0" fontId="65" fillId="0" borderId="13" xfId="0" applyFont="1" applyFill="1" applyBorder="1" applyAlignment="1">
      <alignment horizontal="center" vertical="center" wrapText="1"/>
    </xf>
    <xf numFmtId="0" fontId="5" fillId="29" borderId="3" xfId="0" applyFont="1" applyFill="1" applyBorder="1" applyAlignment="1">
      <alignment horizontal="center" vertical="center" wrapText="1"/>
    </xf>
    <xf numFmtId="0" fontId="65" fillId="0" borderId="3"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4"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29" borderId="3" xfId="0" applyFont="1" applyFill="1" applyBorder="1" applyAlignment="1">
      <alignment horizontal="center" vertical="center"/>
    </xf>
    <xf numFmtId="49" fontId="85" fillId="29" borderId="3" xfId="0" applyNumberFormat="1" applyFont="1" applyFill="1" applyBorder="1" applyAlignment="1" applyProtection="1">
      <alignment horizontal="center" vertical="center" wrapText="1"/>
      <protection locked="0"/>
    </xf>
    <xf numFmtId="0" fontId="78" fillId="29" borderId="0" xfId="0" applyFont="1" applyFill="1" applyBorder="1" applyAlignment="1">
      <alignment horizontal="left" vertical="center" wrapText="1"/>
    </xf>
    <xf numFmtId="0" fontId="70" fillId="29" borderId="0" xfId="0" applyFont="1" applyFill="1" applyBorder="1" applyAlignment="1">
      <alignment horizontal="left" vertical="center" wrapText="1"/>
    </xf>
    <xf numFmtId="0" fontId="70" fillId="29" borderId="15" xfId="0" applyFont="1" applyFill="1" applyBorder="1" applyAlignment="1">
      <alignment horizontal="left" vertical="center" wrapText="1"/>
    </xf>
    <xf numFmtId="0" fontId="73" fillId="29" borderId="14" xfId="0" applyFont="1" applyFill="1" applyBorder="1" applyAlignment="1">
      <alignment horizontal="center" vertical="center" wrapText="1"/>
    </xf>
    <xf numFmtId="0" fontId="73" fillId="29" borderId="21" xfId="0" applyFont="1" applyFill="1" applyBorder="1" applyAlignment="1">
      <alignment horizontal="center" vertical="center" wrapText="1"/>
    </xf>
    <xf numFmtId="0" fontId="73" fillId="29" borderId="20" xfId="0" applyFont="1" applyFill="1" applyBorder="1" applyAlignment="1">
      <alignment horizontal="center" vertical="center" wrapText="1"/>
    </xf>
    <xf numFmtId="0" fontId="73" fillId="29" borderId="3" xfId="0" applyFont="1" applyFill="1" applyBorder="1" applyAlignment="1">
      <alignment horizontal="center" vertical="center" wrapText="1"/>
    </xf>
    <xf numFmtId="0" fontId="70" fillId="29" borderId="3" xfId="0" applyFont="1" applyFill="1" applyBorder="1" applyAlignment="1">
      <alignment horizontal="center" vertical="center" wrapText="1"/>
    </xf>
    <xf numFmtId="0" fontId="70" fillId="29" borderId="21" xfId="0" applyFont="1" applyFill="1" applyBorder="1" applyAlignment="1">
      <alignment horizontal="left" vertical="center" wrapText="1"/>
    </xf>
    <xf numFmtId="0" fontId="5" fillId="29" borderId="0" xfId="0" applyFont="1" applyFill="1" applyBorder="1" applyAlignment="1">
      <alignment horizontal="center" vertical="center"/>
    </xf>
    <xf numFmtId="0" fontId="73" fillId="29" borderId="3" xfId="237" applyNumberFormat="1" applyFont="1" applyFill="1" applyBorder="1" applyAlignment="1">
      <alignment horizontal="center" vertical="center" wrapText="1"/>
    </xf>
    <xf numFmtId="0" fontId="73" fillId="29" borderId="14" xfId="0" applyFont="1" applyFill="1" applyBorder="1" applyAlignment="1" applyProtection="1">
      <alignment horizontal="center" vertical="center" wrapText="1"/>
      <protection locked="0"/>
    </xf>
    <xf numFmtId="0" fontId="73" fillId="29" borderId="21" xfId="0" applyFont="1" applyFill="1" applyBorder="1" applyAlignment="1" applyProtection="1">
      <alignment horizontal="center" vertical="center" wrapText="1"/>
      <protection locked="0"/>
    </xf>
    <xf numFmtId="0" fontId="105" fillId="29" borderId="0" xfId="0" applyFont="1" applyFill="1" applyBorder="1" applyAlignment="1">
      <alignment horizontal="center" vertical="center"/>
    </xf>
    <xf numFmtId="0" fontId="77" fillId="29" borderId="0" xfId="0" applyFont="1" applyFill="1" applyBorder="1" applyAlignment="1">
      <alignment horizontal="center" vertical="center"/>
    </xf>
    <xf numFmtId="0" fontId="73" fillId="29" borderId="0" xfId="0" applyFont="1" applyFill="1" applyBorder="1" applyAlignment="1">
      <alignment horizontal="center" vertical="center"/>
    </xf>
    <xf numFmtId="0" fontId="74" fillId="29" borderId="20" xfId="0" applyFont="1" applyFill="1" applyBorder="1" applyAlignment="1">
      <alignment horizontal="left" vertical="center" wrapText="1"/>
    </xf>
    <xf numFmtId="0" fontId="70" fillId="29" borderId="20" xfId="0" applyFont="1" applyFill="1" applyBorder="1" applyAlignment="1">
      <alignment horizontal="left" vertical="center" wrapText="1"/>
    </xf>
    <xf numFmtId="0" fontId="70" fillId="29" borderId="3" xfId="245" applyFont="1" applyFill="1" applyBorder="1" applyAlignment="1">
      <alignment horizontal="center" vertical="center"/>
    </xf>
    <xf numFmtId="0" fontId="70" fillId="29" borderId="13" xfId="0" applyFont="1" applyFill="1" applyBorder="1" applyAlignment="1">
      <alignment horizontal="center" vertical="center" wrapText="1"/>
    </xf>
    <xf numFmtId="0" fontId="70" fillId="29" borderId="22" xfId="0" applyFont="1" applyFill="1" applyBorder="1" applyAlignment="1">
      <alignment horizontal="center" vertical="center" wrapText="1"/>
    </xf>
    <xf numFmtId="0" fontId="70" fillId="29" borderId="0" xfId="0" applyFont="1" applyFill="1" applyBorder="1" applyAlignment="1">
      <alignment horizontal="center" vertical="center"/>
    </xf>
    <xf numFmtId="0" fontId="70" fillId="29" borderId="3" xfId="0" applyFont="1" applyFill="1" applyBorder="1" applyAlignment="1">
      <alignment horizontal="center" vertical="center"/>
    </xf>
    <xf numFmtId="0" fontId="79" fillId="29" borderId="14" xfId="0" applyFont="1" applyFill="1" applyBorder="1" applyAlignment="1">
      <alignment horizontal="center" vertical="center" wrapText="1"/>
    </xf>
    <xf numFmtId="0" fontId="79" fillId="29" borderId="21" xfId="0" applyFont="1" applyFill="1" applyBorder="1" applyAlignment="1">
      <alignment horizontal="center" vertical="center" wrapText="1"/>
    </xf>
    <xf numFmtId="0" fontId="79" fillId="29" borderId="20" xfId="0" applyFont="1" applyFill="1" applyBorder="1" applyAlignment="1">
      <alignment horizontal="center" vertical="center" wrapText="1"/>
    </xf>
    <xf numFmtId="0" fontId="65" fillId="29" borderId="0" xfId="0" applyFont="1" applyFill="1" applyBorder="1" applyAlignment="1">
      <alignment horizontal="center" vertical="center"/>
    </xf>
    <xf numFmtId="0" fontId="79" fillId="29" borderId="3" xfId="0" applyFont="1" applyFill="1" applyBorder="1" applyAlignment="1">
      <alignment horizontal="left" vertical="center"/>
    </xf>
    <xf numFmtId="0" fontId="79" fillId="29" borderId="0" xfId="0" applyFont="1" applyFill="1" applyBorder="1" applyAlignment="1">
      <alignment horizontal="center" vertical="center" wrapText="1"/>
    </xf>
    <xf numFmtId="0" fontId="68" fillId="29" borderId="0" xfId="0" applyFont="1" applyFill="1" applyBorder="1" applyAlignment="1">
      <alignment horizontal="center" vertical="center"/>
    </xf>
    <xf numFmtId="0" fontId="79" fillId="29" borderId="14" xfId="0" applyFont="1" applyFill="1" applyBorder="1" applyAlignment="1">
      <alignment horizontal="left" vertical="center" wrapText="1"/>
    </xf>
    <xf numFmtId="0" fontId="79" fillId="29" borderId="21" xfId="0" applyFont="1" applyFill="1" applyBorder="1" applyAlignment="1">
      <alignment horizontal="left" vertical="center" wrapText="1"/>
    </xf>
    <xf numFmtId="0" fontId="79" fillId="29" borderId="20" xfId="0" applyFont="1" applyFill="1" applyBorder="1" applyAlignment="1">
      <alignment horizontal="left" vertical="center" wrapText="1"/>
    </xf>
    <xf numFmtId="0" fontId="80" fillId="29" borderId="3" xfId="0" applyFont="1" applyFill="1" applyBorder="1" applyAlignment="1">
      <alignment horizontal="center" vertical="center"/>
    </xf>
    <xf numFmtId="0" fontId="80" fillId="29" borderId="3" xfId="0" applyFont="1" applyFill="1" applyBorder="1" applyAlignment="1">
      <alignment horizontal="center" vertical="center" wrapText="1"/>
    </xf>
    <xf numFmtId="0" fontId="80" fillId="29" borderId="13" xfId="0" applyFont="1" applyFill="1" applyBorder="1" applyAlignment="1">
      <alignment horizontal="center" vertical="center" wrapText="1"/>
    </xf>
    <xf numFmtId="0" fontId="80" fillId="29" borderId="23" xfId="0" applyFont="1" applyFill="1" applyBorder="1" applyAlignment="1">
      <alignment horizontal="center" vertical="center" wrapText="1"/>
    </xf>
    <xf numFmtId="0" fontId="65" fillId="0" borderId="0" xfId="0" applyFont="1" applyFill="1" applyBorder="1" applyAlignment="1">
      <alignment horizontal="center" vertical="center"/>
    </xf>
    <xf numFmtId="0" fontId="65" fillId="0" borderId="0" xfId="0" applyFont="1" applyFill="1" applyAlignment="1">
      <alignment horizontal="center" vertical="center"/>
    </xf>
    <xf numFmtId="0" fontId="68" fillId="0" borderId="14" xfId="245" applyFont="1" applyFill="1" applyBorder="1" applyAlignment="1">
      <alignment horizontal="center" vertical="center" wrapText="1"/>
    </xf>
    <xf numFmtId="0" fontId="68" fillId="0" borderId="21" xfId="245" applyFont="1" applyFill="1" applyBorder="1" applyAlignment="1">
      <alignment horizontal="center" vertical="center" wrapText="1"/>
    </xf>
    <xf numFmtId="0" fontId="68" fillId="0" borderId="20" xfId="245" applyFont="1" applyFill="1" applyBorder="1" applyAlignment="1">
      <alignment horizontal="center" vertical="center" wrapText="1"/>
    </xf>
    <xf numFmtId="0" fontId="68" fillId="0" borderId="0" xfId="245" applyFont="1" applyFill="1" applyBorder="1" applyAlignment="1">
      <alignment horizontal="center" vertical="center"/>
    </xf>
    <xf numFmtId="0" fontId="65" fillId="0" borderId="3" xfId="245" applyFont="1" applyFill="1" applyBorder="1" applyAlignment="1">
      <alignment horizontal="center" vertical="center"/>
    </xf>
    <xf numFmtId="0" fontId="65" fillId="0" borderId="3" xfId="245" applyFont="1" applyFill="1" applyBorder="1" applyAlignment="1">
      <alignment horizontal="center" vertical="center" wrapText="1"/>
    </xf>
    <xf numFmtId="0" fontId="65" fillId="0" borderId="13" xfId="0" applyFont="1" applyFill="1" applyBorder="1" applyAlignment="1">
      <alignment horizontal="center" vertical="center" wrapText="1"/>
    </xf>
    <xf numFmtId="0" fontId="65" fillId="0" borderId="23" xfId="0" applyFont="1" applyFill="1" applyBorder="1" applyAlignment="1">
      <alignment horizontal="center" vertical="center" wrapText="1"/>
    </xf>
    <xf numFmtId="0" fontId="4" fillId="29" borderId="14" xfId="245" applyFont="1" applyFill="1" applyBorder="1" applyAlignment="1">
      <alignment horizontal="center" vertical="center" wrapText="1"/>
    </xf>
    <xf numFmtId="0" fontId="4" fillId="29" borderId="21" xfId="245" applyFont="1" applyFill="1" applyBorder="1" applyAlignment="1">
      <alignment horizontal="center" vertical="center" wrapText="1"/>
    </xf>
    <xf numFmtId="0" fontId="4" fillId="29" borderId="20" xfId="245" applyFont="1" applyFill="1" applyBorder="1" applyAlignment="1">
      <alignment horizontal="center" vertical="center" wrapText="1"/>
    </xf>
    <xf numFmtId="3" fontId="118" fillId="29" borderId="0" xfId="0" applyNumberFormat="1" applyFont="1" applyFill="1" applyBorder="1" applyAlignment="1">
      <alignment horizontal="left" vertical="center"/>
    </xf>
    <xf numFmtId="0" fontId="118" fillId="29" borderId="0" xfId="0" applyFont="1" applyFill="1" applyBorder="1" applyAlignment="1">
      <alignment horizontal="left" vertical="center"/>
    </xf>
    <xf numFmtId="0" fontId="4" fillId="29" borderId="0" xfId="0" applyFont="1" applyFill="1" applyBorder="1" applyAlignment="1">
      <alignment horizontal="center" vertical="center"/>
    </xf>
    <xf numFmtId="0" fontId="5" fillId="29" borderId="3" xfId="0" applyFont="1" applyFill="1" applyBorder="1" applyAlignment="1">
      <alignment horizontal="center" vertical="center" wrapText="1"/>
    </xf>
    <xf numFmtId="0" fontId="5" fillId="29" borderId="3" xfId="0" applyFont="1" applyFill="1" applyBorder="1" applyAlignment="1">
      <alignment horizontal="center" vertical="center" wrapText="1" shrinkToFit="1"/>
    </xf>
    <xf numFmtId="0" fontId="5" fillId="29" borderId="3" xfId="245" applyFont="1" applyFill="1" applyBorder="1" applyAlignment="1">
      <alignment horizontal="center" vertical="center"/>
    </xf>
    <xf numFmtId="0" fontId="65" fillId="29" borderId="13" xfId="0" applyFont="1" applyFill="1" applyBorder="1" applyAlignment="1">
      <alignment horizontal="center" vertical="center" wrapText="1"/>
    </xf>
    <xf numFmtId="0" fontId="65" fillId="29" borderId="23" xfId="0" applyFont="1" applyFill="1" applyBorder="1" applyAlignment="1">
      <alignment horizontal="center" vertical="center" wrapText="1"/>
    </xf>
    <xf numFmtId="0" fontId="82" fillId="0" borderId="0" xfId="0" applyFont="1" applyFill="1" applyBorder="1" applyAlignment="1">
      <alignment horizontal="left" vertical="center" wrapText="1"/>
    </xf>
    <xf numFmtId="0" fontId="65" fillId="0" borderId="13" xfId="0" applyFont="1" applyFill="1" applyBorder="1" applyAlignment="1">
      <alignment horizontal="center" vertical="center"/>
    </xf>
    <xf numFmtId="0" fontId="65" fillId="0" borderId="22" xfId="0" applyFont="1" applyFill="1" applyBorder="1" applyAlignment="1">
      <alignment horizontal="center" vertical="center"/>
    </xf>
    <xf numFmtId="0" fontId="68" fillId="0" borderId="0" xfId="0" applyFont="1" applyFill="1" applyBorder="1" applyAlignment="1">
      <alignment horizontal="center" vertical="center"/>
    </xf>
    <xf numFmtId="0" fontId="65" fillId="0" borderId="3" xfId="0" applyFont="1" applyFill="1" applyBorder="1" applyAlignment="1">
      <alignment horizontal="center" vertical="center" wrapText="1"/>
    </xf>
    <xf numFmtId="0" fontId="65" fillId="0" borderId="0" xfId="0" applyFont="1" applyFill="1" applyBorder="1" applyAlignment="1">
      <alignment vertical="center"/>
    </xf>
    <xf numFmtId="0" fontId="68" fillId="0" borderId="14" xfId="237" applyFont="1" applyFill="1" applyBorder="1" applyAlignment="1">
      <alignment horizontal="center" vertical="center"/>
    </xf>
    <xf numFmtId="0" fontId="68" fillId="0" borderId="21" xfId="237" applyFont="1" applyFill="1" applyBorder="1" applyAlignment="1">
      <alignment horizontal="center" vertical="center"/>
    </xf>
    <xf numFmtId="0" fontId="68" fillId="0" borderId="20" xfId="237" applyFont="1" applyFill="1" applyBorder="1" applyAlignment="1">
      <alignment horizontal="center" vertical="center"/>
    </xf>
    <xf numFmtId="0" fontId="68" fillId="0" borderId="0" xfId="237" applyNumberFormat="1" applyFont="1" applyFill="1" applyBorder="1" applyAlignment="1">
      <alignment horizontal="center" vertical="center" wrapText="1"/>
    </xf>
    <xf numFmtId="0" fontId="65" fillId="0" borderId="13" xfId="237" applyNumberFormat="1" applyFont="1" applyFill="1" applyBorder="1" applyAlignment="1">
      <alignment horizontal="center" vertical="center" wrapText="1"/>
    </xf>
    <xf numFmtId="0" fontId="65" fillId="0" borderId="22" xfId="237" applyNumberFormat="1" applyFont="1" applyFill="1" applyBorder="1" applyAlignment="1">
      <alignment horizontal="center" vertical="center" wrapText="1"/>
    </xf>
    <xf numFmtId="0" fontId="65" fillId="29" borderId="24" xfId="0" applyFont="1" applyFill="1" applyBorder="1" applyAlignment="1">
      <alignment horizontal="center" vertical="center" wrapText="1"/>
    </xf>
    <xf numFmtId="0" fontId="65" fillId="29" borderId="25" xfId="0" applyFont="1" applyFill="1" applyBorder="1" applyAlignment="1">
      <alignment horizontal="center" vertical="center" wrapText="1"/>
    </xf>
    <xf numFmtId="3" fontId="65" fillId="29" borderId="3" xfId="0" applyNumberFormat="1" applyFont="1" applyFill="1" applyBorder="1" applyAlignment="1">
      <alignment horizontal="center" vertical="center" wrapText="1"/>
    </xf>
    <xf numFmtId="0" fontId="65" fillId="0" borderId="0" xfId="0" applyFont="1" applyFill="1" applyAlignment="1">
      <alignment horizontal="right" vertical="center" wrapText="1"/>
    </xf>
    <xf numFmtId="0" fontId="68" fillId="0" borderId="0" xfId="0" applyFont="1" applyFill="1" applyAlignment="1">
      <alignment horizontal="center" vertical="center"/>
    </xf>
    <xf numFmtId="0" fontId="81" fillId="29" borderId="0" xfId="0" applyFont="1" applyFill="1" applyAlignment="1">
      <alignment vertical="center" wrapText="1"/>
    </xf>
    <xf numFmtId="0" fontId="81" fillId="29" borderId="0" xfId="0" applyFont="1" applyFill="1" applyAlignment="1">
      <alignment vertical="center"/>
    </xf>
    <xf numFmtId="0" fontId="65" fillId="0" borderId="14" xfId="0" applyFont="1" applyFill="1" applyBorder="1" applyAlignment="1">
      <alignment horizontal="center" vertical="center" wrapText="1"/>
    </xf>
    <xf numFmtId="0" fontId="65" fillId="0" borderId="20" xfId="0" applyFont="1" applyFill="1" applyBorder="1" applyAlignment="1">
      <alignment horizontal="center" vertical="center" wrapText="1"/>
    </xf>
    <xf numFmtId="0" fontId="65" fillId="29" borderId="3" xfId="0" applyFont="1" applyFill="1" applyBorder="1" applyAlignment="1">
      <alignment horizontal="center" vertical="center" wrapText="1"/>
    </xf>
    <xf numFmtId="176" fontId="65" fillId="29" borderId="3" xfId="0" applyNumberFormat="1" applyFont="1" applyFill="1" applyBorder="1" applyAlignment="1">
      <alignment horizontal="center" vertical="center" wrapText="1"/>
    </xf>
    <xf numFmtId="0" fontId="65" fillId="29" borderId="14" xfId="0" applyFont="1" applyFill="1" applyBorder="1" applyAlignment="1">
      <alignment horizontal="center" vertical="center" wrapText="1"/>
    </xf>
    <xf numFmtId="0" fontId="65" fillId="29" borderId="20" xfId="0" applyFont="1" applyFill="1" applyBorder="1" applyAlignment="1">
      <alignment horizontal="center" vertical="center" wrapText="1"/>
    </xf>
    <xf numFmtId="0" fontId="65" fillId="0" borderId="22" xfId="0" applyFont="1" applyFill="1" applyBorder="1" applyAlignment="1">
      <alignment horizontal="center" vertical="center" wrapText="1"/>
    </xf>
    <xf numFmtId="0" fontId="65" fillId="0" borderId="14" xfId="0" applyFont="1" applyFill="1" applyBorder="1" applyAlignment="1">
      <alignment horizontal="left" vertical="center"/>
    </xf>
    <xf numFmtId="0" fontId="65" fillId="0" borderId="21" xfId="0" applyFont="1" applyFill="1" applyBorder="1" applyAlignment="1">
      <alignment horizontal="left" vertical="center"/>
    </xf>
    <xf numFmtId="0" fontId="65" fillId="0" borderId="20" xfId="0" applyFont="1" applyFill="1" applyBorder="1" applyAlignment="1">
      <alignment horizontal="left" vertical="center"/>
    </xf>
    <xf numFmtId="0" fontId="65" fillId="0" borderId="21" xfId="0" applyFont="1" applyFill="1" applyBorder="1" applyAlignment="1">
      <alignment horizontal="center" vertical="center" wrapText="1"/>
    </xf>
    <xf numFmtId="0" fontId="109" fillId="0" borderId="14" xfId="0" applyFont="1" applyFill="1" applyBorder="1" applyAlignment="1">
      <alignment horizontal="left" vertical="center" wrapText="1"/>
    </xf>
    <xf numFmtId="0" fontId="109" fillId="0" borderId="21" xfId="0" applyFont="1" applyFill="1" applyBorder="1" applyAlignment="1">
      <alignment horizontal="left" vertical="center" wrapText="1"/>
    </xf>
    <xf numFmtId="0" fontId="109" fillId="0" borderId="20" xfId="0" applyFont="1" applyFill="1" applyBorder="1" applyAlignment="1">
      <alignment horizontal="left" vertical="center" wrapText="1"/>
    </xf>
    <xf numFmtId="0" fontId="68" fillId="0" borderId="15" xfId="0" applyFont="1" applyFill="1" applyBorder="1" applyAlignment="1">
      <alignment horizontal="center" vertical="center"/>
    </xf>
    <xf numFmtId="3" fontId="65" fillId="29" borderId="14" xfId="0" applyNumberFormat="1" applyFont="1" applyFill="1" applyBorder="1" applyAlignment="1">
      <alignment horizontal="center" vertical="center" wrapText="1"/>
    </xf>
    <xf numFmtId="3" fontId="65" fillId="29" borderId="20" xfId="0" applyNumberFormat="1" applyFont="1" applyFill="1" applyBorder="1" applyAlignment="1">
      <alignment horizontal="center" vertical="center" wrapText="1"/>
    </xf>
    <xf numFmtId="3" fontId="65" fillId="0" borderId="14" xfId="0" applyNumberFormat="1" applyFont="1" applyFill="1" applyBorder="1" applyAlignment="1">
      <alignment horizontal="center" vertical="center" wrapText="1"/>
    </xf>
    <xf numFmtId="3" fontId="65" fillId="0" borderId="21" xfId="0" applyNumberFormat="1" applyFont="1" applyFill="1" applyBorder="1" applyAlignment="1">
      <alignment horizontal="center" vertical="center" wrapText="1"/>
    </xf>
    <xf numFmtId="3" fontId="65" fillId="0" borderId="20" xfId="0" applyNumberFormat="1" applyFont="1" applyFill="1" applyBorder="1" applyAlignment="1">
      <alignment horizontal="center" vertical="center" wrapText="1"/>
    </xf>
    <xf numFmtId="49" fontId="65" fillId="0" borderId="14" xfId="0" applyNumberFormat="1" applyFont="1" applyFill="1" applyBorder="1" applyAlignment="1">
      <alignment horizontal="center" vertical="center" wrapText="1"/>
    </xf>
    <xf numFmtId="49" fontId="65" fillId="0" borderId="20" xfId="0" applyNumberFormat="1" applyFont="1" applyFill="1" applyBorder="1" applyAlignment="1">
      <alignment horizontal="center" vertical="center" wrapText="1"/>
    </xf>
    <xf numFmtId="167" fontId="65" fillId="0" borderId="14" xfId="0" applyNumberFormat="1" applyFont="1" applyFill="1" applyBorder="1" applyAlignment="1">
      <alignment horizontal="center" vertical="center" wrapText="1"/>
    </xf>
    <xf numFmtId="167" fontId="65" fillId="0" borderId="20" xfId="0" applyNumberFormat="1" applyFont="1" applyFill="1" applyBorder="1" applyAlignment="1">
      <alignment horizontal="center" vertical="center" wrapText="1"/>
    </xf>
    <xf numFmtId="0" fontId="65" fillId="0" borderId="14" xfId="0" applyNumberFormat="1" applyFont="1" applyFill="1" applyBorder="1" applyAlignment="1">
      <alignment horizontal="center" vertical="center" wrapText="1"/>
    </xf>
    <xf numFmtId="0" fontId="65" fillId="0" borderId="21" xfId="0" applyNumberFormat="1" applyFont="1" applyFill="1" applyBorder="1" applyAlignment="1">
      <alignment horizontal="center" vertical="center" wrapText="1"/>
    </xf>
    <xf numFmtId="0" fontId="65" fillId="0" borderId="20" xfId="0" applyNumberFormat="1" applyFont="1" applyFill="1" applyBorder="1" applyAlignment="1">
      <alignment horizontal="center" vertical="center" wrapText="1"/>
    </xf>
    <xf numFmtId="3" fontId="65" fillId="0" borderId="3" xfId="0" applyNumberFormat="1" applyFont="1" applyFill="1" applyBorder="1" applyAlignment="1">
      <alignment horizontal="center" vertical="center" wrapText="1"/>
    </xf>
    <xf numFmtId="49" fontId="65" fillId="0" borderId="3" xfId="0" applyNumberFormat="1" applyFont="1" applyFill="1" applyBorder="1" applyAlignment="1">
      <alignment horizontal="left" vertical="center" wrapText="1"/>
    </xf>
    <xf numFmtId="0" fontId="65" fillId="0" borderId="3" xfId="0" applyNumberFormat="1" applyFont="1" applyFill="1" applyBorder="1" applyAlignment="1">
      <alignment horizontal="center" vertical="center" wrapText="1"/>
    </xf>
    <xf numFmtId="167" fontId="65" fillId="0" borderId="3" xfId="0" applyNumberFormat="1" applyFont="1" applyFill="1" applyBorder="1" applyAlignment="1">
      <alignment horizontal="center" vertical="center" wrapText="1"/>
    </xf>
    <xf numFmtId="49" fontId="65" fillId="0" borderId="14" xfId="0" applyNumberFormat="1" applyFont="1" applyFill="1" applyBorder="1" applyAlignment="1">
      <alignment horizontal="left" vertical="center" wrapText="1"/>
    </xf>
    <xf numFmtId="49" fontId="65" fillId="0" borderId="20" xfId="0" applyNumberFormat="1" applyFont="1" applyFill="1" applyBorder="1" applyAlignment="1">
      <alignment horizontal="left" vertical="center" wrapText="1"/>
    </xf>
    <xf numFmtId="0" fontId="65" fillId="0" borderId="3" xfId="0" applyFont="1" applyFill="1" applyBorder="1" applyAlignment="1">
      <alignment horizontal="left" vertical="center" wrapText="1"/>
    </xf>
    <xf numFmtId="0" fontId="65" fillId="0" borderId="14" xfId="0" applyFont="1" applyFill="1" applyBorder="1" applyAlignment="1">
      <alignment horizontal="center" vertical="center"/>
    </xf>
    <xf numFmtId="0" fontId="65" fillId="0" borderId="20" xfId="0" applyFont="1" applyFill="1" applyBorder="1" applyAlignment="1">
      <alignment horizontal="center" vertical="center"/>
    </xf>
    <xf numFmtId="0" fontId="65" fillId="29" borderId="14" xfId="0" applyFont="1" applyFill="1" applyBorder="1" applyAlignment="1">
      <alignment horizontal="center" vertical="center"/>
    </xf>
    <xf numFmtId="0" fontId="65" fillId="29" borderId="20" xfId="0" applyFont="1" applyFill="1" applyBorder="1" applyAlignment="1">
      <alignment horizontal="center" vertical="center"/>
    </xf>
    <xf numFmtId="0" fontId="65" fillId="29" borderId="3" xfId="0" applyFont="1" applyFill="1" applyBorder="1" applyAlignment="1">
      <alignment horizontal="center" vertical="center"/>
    </xf>
    <xf numFmtId="0" fontId="65" fillId="0" borderId="3" xfId="0" applyFont="1" applyFill="1" applyBorder="1" applyAlignment="1">
      <alignment horizontal="center" vertical="center"/>
    </xf>
    <xf numFmtId="0" fontId="65" fillId="0" borderId="21" xfId="0" applyFont="1" applyFill="1" applyBorder="1" applyAlignment="1">
      <alignment horizontal="center" vertical="center"/>
    </xf>
    <xf numFmtId="0" fontId="68" fillId="0" borderId="14" xfId="0" applyFont="1" applyFill="1" applyBorder="1" applyAlignment="1">
      <alignment horizontal="center" vertical="center" wrapText="1"/>
    </xf>
    <xf numFmtId="0" fontId="68" fillId="0" borderId="21" xfId="0" applyFont="1" applyFill="1" applyBorder="1" applyAlignment="1">
      <alignment horizontal="center" vertical="center" wrapText="1"/>
    </xf>
    <xf numFmtId="0" fontId="68" fillId="0" borderId="20" xfId="0" applyFont="1" applyFill="1" applyBorder="1" applyAlignment="1">
      <alignment horizontal="center" vertical="center" wrapText="1"/>
    </xf>
    <xf numFmtId="167" fontId="65" fillId="29" borderId="3" xfId="0" applyNumberFormat="1" applyFont="1" applyFill="1" applyBorder="1" applyAlignment="1">
      <alignment horizontal="center" vertical="center" wrapText="1"/>
    </xf>
    <xf numFmtId="167" fontId="65" fillId="29" borderId="14" xfId="0" applyNumberFormat="1" applyFont="1" applyFill="1" applyBorder="1" applyAlignment="1">
      <alignment horizontal="center" vertical="center" wrapText="1"/>
    </xf>
    <xf numFmtId="167" fontId="65" fillId="29" borderId="20" xfId="0" applyNumberFormat="1" applyFont="1" applyFill="1" applyBorder="1" applyAlignment="1">
      <alignment horizontal="center" vertical="center" wrapText="1"/>
    </xf>
    <xf numFmtId="0" fontId="68" fillId="29" borderId="14" xfId="0" applyFont="1" applyFill="1" applyBorder="1" applyAlignment="1">
      <alignment horizontal="center" vertical="center" wrapText="1"/>
    </xf>
    <xf numFmtId="0" fontId="68" fillId="29" borderId="21" xfId="0" applyFont="1" applyFill="1" applyBorder="1" applyAlignment="1">
      <alignment horizontal="center" vertical="center" wrapText="1"/>
    </xf>
    <xf numFmtId="0" fontId="68" fillId="29" borderId="20" xfId="0" applyFont="1" applyFill="1" applyBorder="1" applyAlignment="1">
      <alignment horizontal="center" vertical="center" wrapText="1"/>
    </xf>
    <xf numFmtId="0" fontId="5" fillId="0" borderId="14" xfId="0" applyFont="1" applyFill="1" applyBorder="1" applyAlignment="1">
      <alignment horizontal="center" vertical="center" wrapText="1"/>
    </xf>
    <xf numFmtId="0" fontId="5" fillId="0" borderId="21"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16" xfId="0" applyFont="1" applyFill="1" applyBorder="1" applyAlignment="1">
      <alignment horizontal="center" vertical="center" wrapText="1"/>
    </xf>
    <xf numFmtId="0" fontId="65" fillId="0" borderId="24"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65" fillId="0" borderId="15" xfId="0" applyFont="1" applyFill="1" applyBorder="1" applyAlignment="1">
      <alignment horizontal="center" vertical="center" wrapText="1"/>
    </xf>
    <xf numFmtId="0" fontId="65" fillId="0" borderId="25" xfId="0" applyFont="1" applyFill="1" applyBorder="1" applyAlignment="1">
      <alignment horizontal="center" vertical="center" wrapText="1"/>
    </xf>
    <xf numFmtId="49" fontId="65" fillId="0" borderId="16" xfId="0" applyNumberFormat="1" applyFont="1" applyFill="1" applyBorder="1" applyAlignment="1">
      <alignment horizontal="right" vertical="center" wrapText="1"/>
    </xf>
    <xf numFmtId="49" fontId="65" fillId="0" borderId="0" xfId="0" applyNumberFormat="1" applyFont="1" applyFill="1" applyBorder="1" applyAlignment="1">
      <alignment horizontal="right" vertical="center" wrapText="1"/>
    </xf>
    <xf numFmtId="49" fontId="65" fillId="0" borderId="21" xfId="0" applyNumberFormat="1" applyFont="1" applyFill="1" applyBorder="1" applyAlignment="1">
      <alignment horizontal="center" vertical="center" wrapText="1"/>
    </xf>
    <xf numFmtId="0" fontId="65" fillId="0" borderId="0" xfId="0" applyFont="1" applyFill="1" applyBorder="1" applyAlignment="1">
      <alignment horizontal="justify" vertical="center" wrapText="1" shrinkToFit="1"/>
    </xf>
    <xf numFmtId="49" fontId="85" fillId="29" borderId="14" xfId="0" applyNumberFormat="1" applyFont="1" applyFill="1" applyBorder="1" applyAlignment="1" applyProtection="1">
      <alignment horizontal="left" vertical="center" wrapText="1"/>
      <protection locked="0"/>
    </xf>
    <xf numFmtId="49" fontId="85" fillId="29" borderId="21" xfId="0" applyNumberFormat="1" applyFont="1" applyFill="1" applyBorder="1" applyAlignment="1" applyProtection="1">
      <alignment horizontal="left" vertical="center" wrapText="1"/>
      <protection locked="0"/>
    </xf>
    <xf numFmtId="49" fontId="85" fillId="29" borderId="20" xfId="0" applyNumberFormat="1" applyFont="1" applyFill="1" applyBorder="1" applyAlignment="1" applyProtection="1">
      <alignment horizontal="left" vertical="center" wrapText="1"/>
      <protection locked="0"/>
    </xf>
    <xf numFmtId="166" fontId="73" fillId="0" borderId="0" xfId="0" applyNumberFormat="1" applyFont="1" applyFill="1" applyBorder="1" applyAlignment="1">
      <alignment horizontal="center" vertical="center"/>
    </xf>
    <xf numFmtId="0" fontId="73" fillId="0" borderId="0" xfId="0" applyFont="1" applyFill="1" applyBorder="1" applyAlignment="1">
      <alignment horizontal="center" vertical="center"/>
    </xf>
    <xf numFmtId="3" fontId="109" fillId="0" borderId="14" xfId="0" applyNumberFormat="1" applyFont="1" applyFill="1" applyBorder="1" applyAlignment="1" applyProtection="1">
      <alignment horizontal="left" vertical="center" wrapText="1"/>
      <protection locked="0"/>
    </xf>
    <xf numFmtId="3" fontId="109" fillId="0" borderId="20" xfId="0" applyNumberFormat="1" applyFont="1" applyFill="1" applyBorder="1" applyAlignment="1" applyProtection="1">
      <alignment horizontal="left" vertical="center" wrapText="1"/>
      <protection locked="0"/>
    </xf>
    <xf numFmtId="0" fontId="70" fillId="0" borderId="0" xfId="0" applyFont="1" applyFill="1" applyBorder="1" applyAlignment="1">
      <alignment horizontal="center" vertical="center"/>
    </xf>
    <xf numFmtId="0" fontId="65" fillId="0" borderId="0" xfId="0" applyFont="1" applyFill="1" applyAlignment="1">
      <alignment horizontal="right" vertical="center"/>
    </xf>
    <xf numFmtId="3" fontId="65" fillId="0" borderId="3" xfId="0" applyNumberFormat="1" applyFont="1" applyFill="1" applyBorder="1" applyAlignment="1">
      <alignment horizontal="left" vertical="center" wrapText="1"/>
    </xf>
    <xf numFmtId="3" fontId="109" fillId="29" borderId="3" xfId="0" applyNumberFormat="1" applyFont="1" applyFill="1" applyBorder="1" applyAlignment="1">
      <alignment horizontal="left" vertical="center" wrapText="1"/>
    </xf>
    <xf numFmtId="0" fontId="70" fillId="0" borderId="3" xfId="0" applyFont="1" applyFill="1" applyBorder="1" applyAlignment="1">
      <alignment horizontal="center" vertical="center" wrapText="1"/>
    </xf>
    <xf numFmtId="2" fontId="65" fillId="0" borderId="14" xfId="0" applyNumberFormat="1" applyFont="1" applyFill="1" applyBorder="1" applyAlignment="1">
      <alignment horizontal="center" vertical="center" wrapText="1"/>
    </xf>
    <xf numFmtId="2" fontId="65" fillId="0" borderId="21" xfId="0" applyNumberFormat="1" applyFont="1" applyFill="1" applyBorder="1" applyAlignment="1">
      <alignment horizontal="center" vertical="center" wrapText="1"/>
    </xf>
    <xf numFmtId="2" fontId="65" fillId="0" borderId="20" xfId="0" applyNumberFormat="1" applyFont="1" applyFill="1" applyBorder="1" applyAlignment="1">
      <alignment horizontal="center" vertical="center" wrapText="1"/>
    </xf>
    <xf numFmtId="0" fontId="65" fillId="0" borderId="15" xfId="0" applyFont="1" applyFill="1" applyBorder="1" applyAlignment="1">
      <alignment horizontal="right" vertical="center"/>
    </xf>
    <xf numFmtId="2" fontId="65" fillId="0" borderId="13" xfId="0" applyNumberFormat="1" applyFont="1" applyFill="1" applyBorder="1" applyAlignment="1">
      <alignment horizontal="center" vertical="center" wrapText="1"/>
    </xf>
    <xf numFmtId="2" fontId="65" fillId="0" borderId="22" xfId="0" applyNumberFormat="1" applyFont="1" applyFill="1" applyBorder="1" applyAlignment="1">
      <alignment horizontal="center" vertical="center" wrapText="1"/>
    </xf>
    <xf numFmtId="174" fontId="65" fillId="0" borderId="3" xfId="0" applyNumberFormat="1" applyFont="1" applyFill="1" applyBorder="1" applyAlignment="1">
      <alignment horizontal="center" vertical="center" wrapText="1"/>
    </xf>
    <xf numFmtId="0" fontId="65" fillId="0" borderId="3" xfId="0" applyFont="1" applyFill="1" applyBorder="1" applyAlignment="1">
      <alignment horizontal="left" vertical="center" wrapText="1" shrinkToFit="1"/>
    </xf>
    <xf numFmtId="0" fontId="65" fillId="0" borderId="13" xfId="0" applyFont="1" applyFill="1" applyBorder="1" applyAlignment="1">
      <alignment horizontal="center" vertical="center" wrapText="1" shrinkToFit="1"/>
    </xf>
    <xf numFmtId="0" fontId="65" fillId="0" borderId="23" xfId="0" applyFont="1" applyFill="1" applyBorder="1" applyAlignment="1">
      <alignment horizontal="center" vertical="center" wrapText="1" shrinkToFit="1"/>
    </xf>
    <xf numFmtId="0" fontId="65" fillId="0" borderId="22" xfId="0" applyFont="1" applyFill="1" applyBorder="1" applyAlignment="1">
      <alignment horizontal="center" vertical="center" wrapText="1" shrinkToFit="1"/>
    </xf>
    <xf numFmtId="3" fontId="65" fillId="0" borderId="14" xfId="0" applyNumberFormat="1" applyFont="1" applyFill="1" applyBorder="1" applyAlignment="1">
      <alignment horizontal="center" vertical="center" wrapText="1" shrinkToFit="1"/>
    </xf>
    <xf numFmtId="3" fontId="65" fillId="0" borderId="20" xfId="0" applyNumberFormat="1" applyFont="1" applyFill="1" applyBorder="1" applyAlignment="1">
      <alignment horizontal="center" vertical="center" wrapText="1" shrinkToFit="1"/>
    </xf>
    <xf numFmtId="3" fontId="109" fillId="0" borderId="14" xfId="0" applyNumberFormat="1" applyFont="1" applyFill="1" applyBorder="1" applyAlignment="1">
      <alignment horizontal="left" vertical="center" wrapText="1"/>
    </xf>
    <xf numFmtId="3" fontId="109" fillId="0" borderId="21" xfId="0" applyNumberFormat="1" applyFont="1" applyFill="1" applyBorder="1" applyAlignment="1">
      <alignment horizontal="left" vertical="center" wrapText="1"/>
    </xf>
    <xf numFmtId="3" fontId="109" fillId="0" borderId="20" xfId="0" applyNumberFormat="1" applyFont="1" applyFill="1" applyBorder="1" applyAlignment="1">
      <alignment horizontal="left" vertical="center" wrapText="1"/>
    </xf>
    <xf numFmtId="3" fontId="65" fillId="29" borderId="3" xfId="0" applyNumberFormat="1" applyFont="1" applyFill="1" applyBorder="1" applyAlignment="1">
      <alignment horizontal="left" vertical="center" wrapText="1"/>
    </xf>
    <xf numFmtId="0" fontId="70" fillId="0" borderId="18" xfId="0" applyFont="1" applyFill="1" applyBorder="1" applyAlignment="1">
      <alignment horizontal="center" vertical="center" wrapText="1" shrinkToFit="1"/>
    </xf>
    <xf numFmtId="0" fontId="70" fillId="0" borderId="24" xfId="0" applyFont="1" applyFill="1" applyBorder="1" applyAlignment="1">
      <alignment horizontal="center" vertical="center" wrapText="1" shrinkToFit="1"/>
    </xf>
    <xf numFmtId="0" fontId="70" fillId="0" borderId="26" xfId="0" applyFont="1" applyFill="1" applyBorder="1" applyAlignment="1">
      <alignment horizontal="center" vertical="center" wrapText="1" shrinkToFit="1"/>
    </xf>
    <xf numFmtId="0" fontId="70" fillId="0" borderId="27" xfId="0" applyFont="1" applyFill="1" applyBorder="1" applyAlignment="1">
      <alignment horizontal="center" vertical="center" wrapText="1" shrinkToFit="1"/>
    </xf>
    <xf numFmtId="0" fontId="70" fillId="0" borderId="19" xfId="0" applyFont="1" applyFill="1" applyBorder="1" applyAlignment="1">
      <alignment horizontal="center" vertical="center" wrapText="1" shrinkToFit="1"/>
    </xf>
    <xf numFmtId="0" fontId="70" fillId="0" borderId="25" xfId="0" applyFont="1" applyFill="1" applyBorder="1" applyAlignment="1">
      <alignment horizontal="center" vertical="center" wrapText="1" shrinkToFit="1"/>
    </xf>
    <xf numFmtId="3" fontId="5" fillId="0" borderId="14" xfId="0" applyNumberFormat="1" applyFont="1" applyFill="1" applyBorder="1" applyAlignment="1" applyProtection="1">
      <alignment horizontal="left" vertical="center" wrapText="1"/>
      <protection locked="0"/>
    </xf>
    <xf numFmtId="3" fontId="5" fillId="0" borderId="20" xfId="0" applyNumberFormat="1" applyFont="1" applyFill="1" applyBorder="1" applyAlignment="1" applyProtection="1">
      <alignment horizontal="left" vertical="center" wrapText="1"/>
      <protection locked="0"/>
    </xf>
    <xf numFmtId="0" fontId="70" fillId="0" borderId="18" xfId="0" applyFont="1" applyFill="1" applyBorder="1" applyAlignment="1">
      <alignment horizontal="center" vertical="center" wrapText="1"/>
    </xf>
    <xf numFmtId="0" fontId="70" fillId="0" borderId="24" xfId="0" applyFont="1" applyFill="1" applyBorder="1" applyAlignment="1">
      <alignment horizontal="center" vertical="center" wrapText="1"/>
    </xf>
    <xf numFmtId="0" fontId="70" fillId="0" borderId="19" xfId="0" applyFont="1" applyFill="1" applyBorder="1" applyAlignment="1">
      <alignment horizontal="center" vertical="center" wrapText="1"/>
    </xf>
    <xf numFmtId="0" fontId="70" fillId="0" borderId="25" xfId="0" applyFont="1" applyFill="1" applyBorder="1" applyAlignment="1">
      <alignment horizontal="center" vertical="center" wrapText="1"/>
    </xf>
    <xf numFmtId="0" fontId="70" fillId="0" borderId="3" xfId="0" applyFont="1" applyFill="1" applyBorder="1" applyAlignment="1">
      <alignment horizontal="center" vertical="center"/>
    </xf>
    <xf numFmtId="0" fontId="65" fillId="0" borderId="14" xfId="0" applyFont="1" applyFill="1" applyBorder="1" applyAlignment="1">
      <alignment horizontal="left" vertical="center" wrapText="1" shrinkToFit="1"/>
    </xf>
    <xf numFmtId="0" fontId="65" fillId="0" borderId="21" xfId="0" applyFont="1" applyFill="1" applyBorder="1" applyAlignment="1">
      <alignment horizontal="left" vertical="center" wrapText="1" shrinkToFit="1"/>
    </xf>
    <xf numFmtId="0" fontId="65" fillId="0" borderId="20" xfId="0" applyFont="1" applyFill="1" applyBorder="1" applyAlignment="1">
      <alignment horizontal="left" vertical="center" wrapText="1" shrinkToFit="1"/>
    </xf>
    <xf numFmtId="0" fontId="70" fillId="0" borderId="16" xfId="0" applyFont="1" applyFill="1" applyBorder="1" applyAlignment="1">
      <alignment horizontal="center" vertical="center" wrapText="1"/>
    </xf>
    <xf numFmtId="0" fontId="70" fillId="0" borderId="26" xfId="0" applyFont="1" applyFill="1" applyBorder="1" applyAlignment="1">
      <alignment horizontal="center" vertical="center" wrapText="1"/>
    </xf>
    <xf numFmtId="0" fontId="70" fillId="0" borderId="0" xfId="0" applyFont="1" applyFill="1" applyBorder="1" applyAlignment="1">
      <alignment horizontal="center" vertical="center" wrapText="1"/>
    </xf>
    <xf numFmtId="0" fontId="70" fillId="0" borderId="27" xfId="0" applyFont="1" applyFill="1" applyBorder="1" applyAlignment="1">
      <alignment horizontal="center" vertical="center" wrapText="1"/>
    </xf>
    <xf numFmtId="0" fontId="70" fillId="0" borderId="15" xfId="0" applyFont="1" applyFill="1" applyBorder="1" applyAlignment="1">
      <alignment horizontal="center" vertical="center" wrapText="1"/>
    </xf>
    <xf numFmtId="0" fontId="70" fillId="0" borderId="14" xfId="0" applyFont="1" applyFill="1" applyBorder="1" applyAlignment="1">
      <alignment horizontal="center" vertical="center" wrapText="1"/>
    </xf>
    <xf numFmtId="0" fontId="70" fillId="0" borderId="21" xfId="0" applyFont="1" applyFill="1" applyBorder="1" applyAlignment="1">
      <alignment horizontal="center" vertical="center" wrapText="1"/>
    </xf>
    <xf numFmtId="0" fontId="70" fillId="0" borderId="20" xfId="0" applyFont="1" applyFill="1" applyBorder="1" applyAlignment="1">
      <alignment horizontal="center" vertical="center" wrapText="1"/>
    </xf>
    <xf numFmtId="0" fontId="65" fillId="0" borderId="14" xfId="0" applyFont="1" applyFill="1" applyBorder="1" applyAlignment="1">
      <alignment horizontal="center" vertical="center" wrapText="1" shrinkToFit="1"/>
    </xf>
    <xf numFmtId="0" fontId="65" fillId="0" borderId="20" xfId="0" applyFont="1" applyFill="1" applyBorder="1" applyAlignment="1">
      <alignment horizontal="center" vertical="center" wrapText="1" shrinkToFit="1"/>
    </xf>
    <xf numFmtId="0" fontId="65" fillId="0" borderId="14" xfId="0" applyNumberFormat="1" applyFont="1" applyFill="1" applyBorder="1" applyAlignment="1">
      <alignment horizontal="center" vertical="center" wrapText="1" shrinkToFit="1"/>
    </xf>
    <xf numFmtId="0" fontId="65" fillId="0" borderId="20" xfId="0" applyNumberFormat="1" applyFont="1" applyFill="1" applyBorder="1" applyAlignment="1">
      <alignment horizontal="center" vertical="center" wrapText="1" shrinkToFit="1"/>
    </xf>
    <xf numFmtId="0" fontId="70" fillId="0" borderId="14" xfId="0" applyFont="1" applyFill="1" applyBorder="1" applyAlignment="1">
      <alignment horizontal="center" vertical="center"/>
    </xf>
    <xf numFmtId="0" fontId="70" fillId="0" borderId="21" xfId="0" applyFont="1" applyFill="1" applyBorder="1" applyAlignment="1">
      <alignment horizontal="center" vertical="center"/>
    </xf>
    <xf numFmtId="0" fontId="70" fillId="0" borderId="20" xfId="0" applyFont="1" applyFill="1" applyBorder="1" applyAlignment="1">
      <alignment horizontal="center" vertical="center"/>
    </xf>
    <xf numFmtId="0" fontId="73" fillId="0" borderId="3" xfId="0" applyFont="1" applyFill="1" applyBorder="1" applyAlignment="1">
      <alignment horizontal="center" vertical="center" wrapText="1"/>
    </xf>
    <xf numFmtId="49" fontId="113" fillId="29" borderId="14" xfId="0" applyNumberFormat="1" applyFont="1" applyFill="1" applyBorder="1" applyAlignment="1" applyProtection="1">
      <alignment horizontal="left" vertical="center" wrapText="1"/>
      <protection locked="0"/>
    </xf>
    <xf numFmtId="49" fontId="113" fillId="29" borderId="21" xfId="0" applyNumberFormat="1" applyFont="1" applyFill="1" applyBorder="1" applyAlignment="1" applyProtection="1">
      <alignment horizontal="left" vertical="center" wrapText="1"/>
      <protection locked="0"/>
    </xf>
    <xf numFmtId="49" fontId="113" fillId="29" borderId="20" xfId="0" applyNumberFormat="1" applyFont="1" applyFill="1" applyBorder="1" applyAlignment="1" applyProtection="1">
      <alignment horizontal="left" vertical="center" wrapText="1"/>
      <protection locked="0"/>
    </xf>
    <xf numFmtId="0" fontId="65" fillId="0" borderId="3" xfId="0" applyFont="1" applyFill="1" applyBorder="1" applyAlignment="1">
      <alignment horizontal="center" vertical="center" wrapText="1" shrinkToFit="1"/>
    </xf>
    <xf numFmtId="0" fontId="65" fillId="0" borderId="14" xfId="0" applyFont="1" applyFill="1" applyBorder="1" applyAlignment="1">
      <alignment horizontal="left"/>
    </xf>
    <xf numFmtId="0" fontId="65" fillId="0" borderId="21" xfId="0" applyFont="1" applyFill="1" applyBorder="1" applyAlignment="1">
      <alignment horizontal="left"/>
    </xf>
    <xf numFmtId="0" fontId="65" fillId="0" borderId="20" xfId="0" applyFont="1" applyFill="1" applyBorder="1" applyAlignment="1">
      <alignment horizontal="left"/>
    </xf>
    <xf numFmtId="3" fontId="85" fillId="0" borderId="14" xfId="0" applyNumberFormat="1" applyFont="1" applyFill="1" applyBorder="1" applyAlignment="1" applyProtection="1">
      <alignment horizontal="left" vertical="center" wrapText="1"/>
      <protection locked="0"/>
    </xf>
    <xf numFmtId="3" fontId="85" fillId="0" borderId="20" xfId="0" applyNumberFormat="1" applyFont="1" applyFill="1" applyBorder="1" applyAlignment="1" applyProtection="1">
      <alignment horizontal="left" vertical="center" wrapText="1"/>
      <protection locked="0"/>
    </xf>
    <xf numFmtId="0" fontId="5" fillId="0" borderId="18" xfId="0" applyFont="1" applyFill="1" applyBorder="1" applyAlignment="1">
      <alignment horizontal="center" vertical="center" wrapText="1"/>
    </xf>
    <xf numFmtId="0" fontId="5" fillId="0" borderId="24" xfId="0" applyFont="1" applyFill="1" applyBorder="1" applyAlignment="1">
      <alignment horizontal="center" vertical="center" wrapText="1"/>
    </xf>
    <xf numFmtId="0" fontId="5" fillId="0" borderId="26"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25" xfId="0" applyFont="1" applyFill="1" applyBorder="1" applyAlignment="1">
      <alignment horizontal="center" vertical="center" wrapText="1"/>
    </xf>
    <xf numFmtId="3" fontId="102" fillId="0" borderId="14" xfId="0" applyNumberFormat="1" applyFont="1" applyFill="1" applyBorder="1" applyAlignment="1" applyProtection="1">
      <alignment horizontal="left" vertical="center" wrapText="1"/>
      <protection locked="0"/>
    </xf>
    <xf numFmtId="3" fontId="102" fillId="0" borderId="20" xfId="0" applyNumberFormat="1" applyFont="1" applyFill="1" applyBorder="1" applyAlignment="1" applyProtection="1">
      <alignment horizontal="left" vertical="center" wrapText="1"/>
      <protection locked="0"/>
    </xf>
    <xf numFmtId="0" fontId="65" fillId="0" borderId="14" xfId="0" applyNumberFormat="1" applyFont="1" applyFill="1" applyBorder="1" applyAlignment="1">
      <alignment horizontal="left" vertical="center" wrapText="1" shrinkToFit="1"/>
    </xf>
    <xf numFmtId="0" fontId="65" fillId="0" borderId="21" xfId="0" applyNumberFormat="1" applyFont="1" applyFill="1" applyBorder="1" applyAlignment="1">
      <alignment horizontal="left" vertical="center" wrapText="1" shrinkToFit="1"/>
    </xf>
    <xf numFmtId="0" fontId="65" fillId="0" borderId="20" xfId="0" applyNumberFormat="1" applyFont="1" applyFill="1" applyBorder="1" applyAlignment="1">
      <alignment horizontal="left" vertical="center" wrapText="1" shrinkToFit="1"/>
    </xf>
    <xf numFmtId="3" fontId="65" fillId="0" borderId="21" xfId="0" applyNumberFormat="1" applyFont="1" applyFill="1" applyBorder="1" applyAlignment="1">
      <alignment horizontal="center" vertical="center" wrapText="1" shrinkToFit="1"/>
    </xf>
    <xf numFmtId="0" fontId="65" fillId="0" borderId="26" xfId="0" applyFont="1" applyFill="1" applyBorder="1" applyAlignment="1">
      <alignment horizontal="center" vertical="center" wrapText="1"/>
    </xf>
    <xf numFmtId="0" fontId="65" fillId="0" borderId="27" xfId="0" applyFont="1" applyFill="1" applyBorder="1" applyAlignment="1">
      <alignment horizontal="center" vertical="center" wrapText="1"/>
    </xf>
    <xf numFmtId="0" fontId="70" fillId="0" borderId="16" xfId="0" applyFont="1" applyFill="1" applyBorder="1" applyAlignment="1">
      <alignment horizontal="center" vertical="center" wrapText="1" shrinkToFit="1"/>
    </xf>
    <xf numFmtId="0" fontId="70" fillId="0" borderId="0" xfId="0" applyFont="1" applyFill="1" applyBorder="1" applyAlignment="1">
      <alignment horizontal="center" vertical="center" wrapText="1" shrinkToFit="1"/>
    </xf>
    <xf numFmtId="0" fontId="70" fillId="0" borderId="15" xfId="0" applyFont="1" applyFill="1" applyBorder="1" applyAlignment="1">
      <alignment horizontal="center" vertical="center" wrapText="1" shrinkToFit="1"/>
    </xf>
    <xf numFmtId="3" fontId="112" fillId="0" borderId="14" xfId="0" applyNumberFormat="1" applyFont="1" applyFill="1" applyBorder="1" applyAlignment="1">
      <alignment horizontal="left" vertical="center" wrapText="1"/>
    </xf>
    <xf numFmtId="3" fontId="112" fillId="0" borderId="21" xfId="0" applyNumberFormat="1" applyFont="1" applyFill="1" applyBorder="1" applyAlignment="1">
      <alignment horizontal="left" vertical="center" wrapText="1"/>
    </xf>
    <xf numFmtId="3" fontId="112" fillId="0" borderId="20" xfId="0" applyNumberFormat="1" applyFont="1" applyFill="1" applyBorder="1" applyAlignment="1">
      <alignment horizontal="left" vertical="center" wrapText="1"/>
    </xf>
    <xf numFmtId="49" fontId="113" fillId="0" borderId="14" xfId="0" applyNumberFormat="1" applyFont="1" applyFill="1" applyBorder="1" applyAlignment="1" applyProtection="1">
      <alignment horizontal="left" vertical="center" wrapText="1"/>
      <protection locked="0"/>
    </xf>
    <xf numFmtId="49" fontId="113" fillId="0" borderId="21" xfId="0" applyNumberFormat="1" applyFont="1" applyFill="1" applyBorder="1" applyAlignment="1" applyProtection="1">
      <alignment horizontal="left" vertical="center" wrapText="1"/>
      <protection locked="0"/>
    </xf>
    <xf numFmtId="49" fontId="113" fillId="0" borderId="20" xfId="0" applyNumberFormat="1" applyFont="1" applyFill="1" applyBorder="1" applyAlignment="1" applyProtection="1">
      <alignment horizontal="left" vertical="center" wrapText="1"/>
      <protection locked="0"/>
    </xf>
    <xf numFmtId="0" fontId="88" fillId="0" borderId="0" xfId="285" applyFont="1" applyAlignment="1">
      <alignment horizontal="left"/>
    </xf>
    <xf numFmtId="0" fontId="90" fillId="0" borderId="0" xfId="285" applyFont="1" applyAlignment="1">
      <alignment horizontal="left"/>
    </xf>
    <xf numFmtId="0" fontId="9" fillId="0" borderId="0" xfId="0" applyFont="1" applyAlignment="1"/>
    <xf numFmtId="0" fontId="86" fillId="0" borderId="0" xfId="285" applyFont="1" applyBorder="1" applyAlignment="1">
      <alignment horizontal="left"/>
    </xf>
    <xf numFmtId="0" fontId="0" fillId="0" borderId="0" xfId="0" applyAlignment="1"/>
    <xf numFmtId="0" fontId="86" fillId="22" borderId="0" xfId="285" applyFont="1" applyFill="1" applyBorder="1" applyAlignment="1">
      <alignment horizontal="left"/>
    </xf>
    <xf numFmtId="0" fontId="2" fillId="22" borderId="0" xfId="0" applyFont="1" applyFill="1" applyAlignment="1"/>
    <xf numFmtId="0" fontId="2" fillId="0" borderId="0" xfId="0" applyFont="1" applyAlignment="1"/>
    <xf numFmtId="0" fontId="86" fillId="0" borderId="0" xfId="285" applyFont="1" applyAlignment="1">
      <alignment horizontal="left"/>
    </xf>
    <xf numFmtId="0" fontId="93" fillId="0" borderId="0" xfId="285" applyFont="1" applyBorder="1" applyAlignment="1">
      <alignment horizontal="left"/>
    </xf>
    <xf numFmtId="0" fontId="94" fillId="0" borderId="0" xfId="0" applyFont="1" applyAlignment="1"/>
    <xf numFmtId="0" fontId="93" fillId="0" borderId="0" xfId="285" applyFont="1" applyAlignment="1">
      <alignment horizontal="left"/>
    </xf>
    <xf numFmtId="0" fontId="93" fillId="0" borderId="0" xfId="285" applyFont="1" applyAlignment="1">
      <alignment horizontal="center"/>
    </xf>
    <xf numFmtId="0" fontId="0" fillId="0" borderId="0" xfId="0" applyAlignment="1">
      <alignment horizontal="left"/>
    </xf>
    <xf numFmtId="0" fontId="86" fillId="0" borderId="0" xfId="285" applyFont="1" applyBorder="1" applyAlignment="1">
      <alignment horizontal="center"/>
    </xf>
    <xf numFmtId="0" fontId="96" fillId="0" borderId="0" xfId="285" applyFont="1" applyFill="1" applyAlignment="1">
      <alignment horizontal="center"/>
    </xf>
    <xf numFmtId="0" fontId="96" fillId="0" borderId="0" xfId="285" applyFont="1" applyFill="1" applyAlignment="1">
      <alignment horizontal="center" wrapText="1"/>
    </xf>
    <xf numFmtId="0" fontId="90" fillId="0" borderId="15" xfId="285" applyFont="1" applyFill="1" applyBorder="1" applyAlignment="1">
      <alignment horizontal="center" vertical="top"/>
    </xf>
    <xf numFmtId="0" fontId="0" fillId="0" borderId="15" xfId="0" applyBorder="1" applyAlignment="1">
      <alignment vertical="top"/>
    </xf>
    <xf numFmtId="0" fontId="97" fillId="0" borderId="13" xfId="285" applyFont="1" applyFill="1" applyBorder="1" applyAlignment="1">
      <alignment horizontal="center" vertical="center" wrapText="1"/>
    </xf>
    <xf numFmtId="0" fontId="0" fillId="0" borderId="22" xfId="0" applyBorder="1" applyAlignment="1">
      <alignment horizontal="center" vertical="center"/>
    </xf>
    <xf numFmtId="0" fontId="97" fillId="0" borderId="18" xfId="285" applyFont="1" applyFill="1" applyBorder="1" applyAlignment="1">
      <alignment horizontal="center" vertical="center" wrapText="1"/>
    </xf>
    <xf numFmtId="0" fontId="0" fillId="0" borderId="24" xfId="0" applyBorder="1" applyAlignment="1">
      <alignment vertical="center"/>
    </xf>
    <xf numFmtId="0" fontId="0" fillId="0" borderId="19" xfId="0" applyBorder="1" applyAlignment="1">
      <alignment vertical="center"/>
    </xf>
    <xf numFmtId="0" fontId="0" fillId="0" borderId="25" xfId="0" applyBorder="1" applyAlignment="1">
      <alignment vertical="center"/>
    </xf>
    <xf numFmtId="0" fontId="98" fillId="0" borderId="13" xfId="285" applyFont="1" applyFill="1" applyBorder="1" applyAlignment="1">
      <alignment horizontal="center" vertical="center" wrapText="1"/>
    </xf>
    <xf numFmtId="0" fontId="1" fillId="0" borderId="22" xfId="0" applyFont="1" applyBorder="1" applyAlignment="1">
      <alignment horizontal="center" vertical="center"/>
    </xf>
    <xf numFmtId="0" fontId="97" fillId="0" borderId="14" xfId="285" applyFont="1" applyFill="1" applyBorder="1" applyAlignment="1">
      <alignment horizontal="center"/>
    </xf>
    <xf numFmtId="0" fontId="97" fillId="0" borderId="21" xfId="285" applyFont="1" applyFill="1" applyBorder="1" applyAlignment="1">
      <alignment horizontal="center"/>
    </xf>
    <xf numFmtId="0" fontId="97" fillId="0" borderId="20" xfId="285" applyFont="1" applyFill="1" applyBorder="1" applyAlignment="1">
      <alignment horizontal="center"/>
    </xf>
    <xf numFmtId="0" fontId="97" fillId="0" borderId="14" xfId="285" applyFont="1" applyFill="1" applyBorder="1" applyAlignment="1">
      <alignment horizontal="center" vertical="center" wrapText="1"/>
    </xf>
    <xf numFmtId="0" fontId="97" fillId="0" borderId="20" xfId="285" applyFont="1" applyFill="1" applyBorder="1" applyAlignment="1">
      <alignment horizontal="center" vertical="center" wrapText="1"/>
    </xf>
    <xf numFmtId="0" fontId="5" fillId="0" borderId="14" xfId="285" applyFont="1" applyBorder="1" applyAlignment="1">
      <alignment horizontal="left" wrapText="1"/>
    </xf>
    <xf numFmtId="0" fontId="5" fillId="0" borderId="20" xfId="285" applyFont="1" applyBorder="1" applyAlignment="1">
      <alignment horizontal="left" wrapText="1"/>
    </xf>
    <xf numFmtId="0" fontId="86" fillId="0" borderId="14" xfId="285" applyNumberFormat="1" applyFont="1" applyFill="1" applyBorder="1" applyAlignment="1">
      <alignment horizontal="center" vertical="center" wrapText="1"/>
    </xf>
    <xf numFmtId="0" fontId="86" fillId="0" borderId="20" xfId="285" applyNumberFormat="1" applyFont="1" applyFill="1" applyBorder="1" applyAlignment="1">
      <alignment horizontal="center" vertical="center" wrapText="1"/>
    </xf>
    <xf numFmtId="0" fontId="86" fillId="0" borderId="14" xfId="285" applyNumberFormat="1" applyFont="1" applyFill="1" applyBorder="1" applyAlignment="1">
      <alignment horizontal="center" wrapText="1"/>
    </xf>
    <xf numFmtId="0" fontId="86" fillId="0" borderId="20" xfId="285" applyNumberFormat="1" applyFont="1" applyFill="1" applyBorder="1" applyAlignment="1">
      <alignment horizontal="center" wrapText="1"/>
    </xf>
    <xf numFmtId="0" fontId="4" fillId="0" borderId="14" xfId="285" applyFont="1" applyBorder="1" applyAlignment="1">
      <alignment horizontal="center" wrapText="1"/>
    </xf>
    <xf numFmtId="0" fontId="4" fillId="0" borderId="21" xfId="285" applyFont="1" applyBorder="1" applyAlignment="1">
      <alignment horizontal="center" wrapText="1"/>
    </xf>
    <xf numFmtId="0" fontId="4" fillId="0" borderId="20" xfId="285" applyFont="1" applyBorder="1" applyAlignment="1">
      <alignment horizontal="center" wrapText="1"/>
    </xf>
    <xf numFmtId="0" fontId="5" fillId="29" borderId="14" xfId="285" applyFont="1" applyFill="1" applyBorder="1" applyAlignment="1">
      <alignment horizontal="left" wrapText="1"/>
    </xf>
    <xf numFmtId="0" fontId="5" fillId="29" borderId="20" xfId="285" applyFont="1" applyFill="1" applyBorder="1" applyAlignment="1">
      <alignment horizontal="left" wrapText="1"/>
    </xf>
    <xf numFmtId="0" fontId="86" fillId="29" borderId="14" xfId="285" applyNumberFormat="1" applyFont="1" applyFill="1" applyBorder="1" applyAlignment="1">
      <alignment horizontal="center" wrapText="1"/>
    </xf>
    <xf numFmtId="0" fontId="86" fillId="29" borderId="20" xfId="285" applyNumberFormat="1" applyFont="1" applyFill="1" applyBorder="1" applyAlignment="1">
      <alignment horizontal="center" wrapText="1"/>
    </xf>
    <xf numFmtId="0" fontId="0" fillId="29" borderId="20" xfId="0" applyFont="1" applyFill="1" applyBorder="1" applyAlignment="1">
      <alignment horizontal="center" wrapText="1"/>
    </xf>
    <xf numFmtId="0" fontId="101" fillId="0" borderId="28" xfId="285" applyFont="1" applyBorder="1" applyAlignment="1">
      <alignment horizontal="left" wrapText="1"/>
    </xf>
    <xf numFmtId="0" fontId="101" fillId="0" borderId="29" xfId="285" applyFont="1" applyBorder="1" applyAlignment="1">
      <alignment horizontal="left" wrapText="1"/>
    </xf>
    <xf numFmtId="0" fontId="86" fillId="0" borderId="17" xfId="285" applyNumberFormat="1" applyFont="1" applyFill="1" applyBorder="1" applyAlignment="1">
      <alignment horizontal="center" wrapText="1"/>
    </xf>
  </cellXfs>
  <cellStyles count="354">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heck Cell" xfId="71"/>
    <cellStyle name="Column-Header" xfId="72"/>
    <cellStyle name="Column-Header 2" xfId="73"/>
    <cellStyle name="Column-Header 3" xfId="74"/>
    <cellStyle name="Column-Header 4" xfId="75"/>
    <cellStyle name="Column-Header 5" xfId="76"/>
    <cellStyle name="Column-Header 6" xfId="77"/>
    <cellStyle name="Column-Header 7" xfId="78"/>
    <cellStyle name="Column-Header 7 2" xfId="79"/>
    <cellStyle name="Column-Header 8" xfId="80"/>
    <cellStyle name="Column-Header 8 2" xfId="81"/>
    <cellStyle name="Column-Header 9" xfId="82"/>
    <cellStyle name="Column-Header 9 2" xfId="83"/>
    <cellStyle name="Column-Header_Zvit rux-koshtiv 2010 Департамент " xfId="84"/>
    <cellStyle name="Comma_2005_03_15-Финансовый_БГ" xfId="85"/>
    <cellStyle name="Define-Column" xfId="86"/>
    <cellStyle name="Define-Column 10" xfId="87"/>
    <cellStyle name="Define-Column 2" xfId="88"/>
    <cellStyle name="Define-Column 3" xfId="89"/>
    <cellStyle name="Define-Column 4" xfId="90"/>
    <cellStyle name="Define-Column 5" xfId="91"/>
    <cellStyle name="Define-Column 6" xfId="92"/>
    <cellStyle name="Define-Column 7" xfId="93"/>
    <cellStyle name="Define-Column 7 2" xfId="94"/>
    <cellStyle name="Define-Column 7 3" xfId="95"/>
    <cellStyle name="Define-Column 8" xfId="96"/>
    <cellStyle name="Define-Column 8 2" xfId="97"/>
    <cellStyle name="Define-Column 8 3" xfId="98"/>
    <cellStyle name="Define-Column 9" xfId="99"/>
    <cellStyle name="Define-Column 9 2" xfId="100"/>
    <cellStyle name="Define-Column 9 3" xfId="101"/>
    <cellStyle name="Define-Column_Zvit rux-koshtiv 2010 Департамент " xfId="102"/>
    <cellStyle name="Explanatory Text" xfId="103"/>
    <cellStyle name="FS10" xfId="104"/>
    <cellStyle name="Good" xfId="105"/>
    <cellStyle name="Heading 1" xfId="106"/>
    <cellStyle name="Heading 2" xfId="107"/>
    <cellStyle name="Heading 3" xfId="108"/>
    <cellStyle name="Heading 4" xfId="109"/>
    <cellStyle name="Hyperlink 2" xfId="110"/>
    <cellStyle name="Input" xfId="111"/>
    <cellStyle name="Level0" xfId="112"/>
    <cellStyle name="Level0 10" xfId="113"/>
    <cellStyle name="Level0 2" xfId="114"/>
    <cellStyle name="Level0 2 2" xfId="115"/>
    <cellStyle name="Level0 3" xfId="116"/>
    <cellStyle name="Level0 3 2" xfId="117"/>
    <cellStyle name="Level0 4" xfId="118"/>
    <cellStyle name="Level0 4 2" xfId="119"/>
    <cellStyle name="Level0 5" xfId="120"/>
    <cellStyle name="Level0 6" xfId="121"/>
    <cellStyle name="Level0 7" xfId="122"/>
    <cellStyle name="Level0 7 2" xfId="123"/>
    <cellStyle name="Level0 7 3" xfId="124"/>
    <cellStyle name="Level0 8" xfId="125"/>
    <cellStyle name="Level0 8 2" xfId="126"/>
    <cellStyle name="Level0 8 3" xfId="127"/>
    <cellStyle name="Level0 9" xfId="128"/>
    <cellStyle name="Level0 9 2" xfId="129"/>
    <cellStyle name="Level0 9 3" xfId="130"/>
    <cellStyle name="Level0_Zvit rux-koshtiv 2010 Департамент " xfId="131"/>
    <cellStyle name="Level1" xfId="132"/>
    <cellStyle name="Level1 2" xfId="133"/>
    <cellStyle name="Level1-Numbers" xfId="134"/>
    <cellStyle name="Level1-Numbers 2" xfId="135"/>
    <cellStyle name="Level1-Numbers-Hide" xfId="136"/>
    <cellStyle name="Level2" xfId="137"/>
    <cellStyle name="Level2 2" xfId="138"/>
    <cellStyle name="Level2-Hide" xfId="139"/>
    <cellStyle name="Level2-Hide 2" xfId="140"/>
    <cellStyle name="Level2-Numbers" xfId="141"/>
    <cellStyle name="Level2-Numbers 2" xfId="142"/>
    <cellStyle name="Level2-Numbers-Hide" xfId="143"/>
    <cellStyle name="Level3" xfId="144"/>
    <cellStyle name="Level3 2" xfId="145"/>
    <cellStyle name="Level3 3" xfId="146"/>
    <cellStyle name="Level3_План департамент_2010_1207" xfId="147"/>
    <cellStyle name="Level3-Hide" xfId="148"/>
    <cellStyle name="Level3-Hide 2" xfId="149"/>
    <cellStyle name="Level3-Numbers" xfId="150"/>
    <cellStyle name="Level3-Numbers 2" xfId="151"/>
    <cellStyle name="Level3-Numbers 3" xfId="152"/>
    <cellStyle name="Level3-Numbers_План департамент_2010_1207" xfId="153"/>
    <cellStyle name="Level3-Numbers-Hide" xfId="154"/>
    <cellStyle name="Level4" xfId="155"/>
    <cellStyle name="Level4 2" xfId="156"/>
    <cellStyle name="Level4-Hide" xfId="157"/>
    <cellStyle name="Level4-Hide 2" xfId="158"/>
    <cellStyle name="Level4-Numbers" xfId="159"/>
    <cellStyle name="Level4-Numbers 2" xfId="160"/>
    <cellStyle name="Level4-Numbers-Hide" xfId="161"/>
    <cellStyle name="Level5" xfId="162"/>
    <cellStyle name="Level5 2" xfId="163"/>
    <cellStyle name="Level5-Hide" xfId="164"/>
    <cellStyle name="Level5-Hide 2" xfId="165"/>
    <cellStyle name="Level5-Numbers" xfId="166"/>
    <cellStyle name="Level5-Numbers 2" xfId="167"/>
    <cellStyle name="Level5-Numbers-Hide" xfId="168"/>
    <cellStyle name="Level6" xfId="169"/>
    <cellStyle name="Level6 2" xfId="170"/>
    <cellStyle name="Level6-Hide" xfId="171"/>
    <cellStyle name="Level6-Hide 2" xfId="172"/>
    <cellStyle name="Level6-Numbers" xfId="173"/>
    <cellStyle name="Level6-Numbers 2" xfId="174"/>
    <cellStyle name="Level7" xfId="175"/>
    <cellStyle name="Level7-Hide" xfId="176"/>
    <cellStyle name="Level7-Numbers" xfId="177"/>
    <cellStyle name="Linked Cell" xfId="178"/>
    <cellStyle name="Neutral" xfId="179"/>
    <cellStyle name="Normal 2" xfId="180"/>
    <cellStyle name="Normal_2005_03_15-Финансовый_БГ" xfId="181"/>
    <cellStyle name="Normal_GSE DCF_Model_31_07_09 final" xfId="182"/>
    <cellStyle name="Note" xfId="183"/>
    <cellStyle name="Number-Cells" xfId="184"/>
    <cellStyle name="Number-Cells-Column2" xfId="185"/>
    <cellStyle name="Number-Cells-Column5" xfId="186"/>
    <cellStyle name="Output" xfId="187"/>
    <cellStyle name="Row-Header" xfId="188"/>
    <cellStyle name="Row-Header 2" xfId="189"/>
    <cellStyle name="Title" xfId="190"/>
    <cellStyle name="Total" xfId="191"/>
    <cellStyle name="Warning Text" xfId="192"/>
    <cellStyle name="Акцент1 2" xfId="193"/>
    <cellStyle name="Акцент1 3" xfId="194"/>
    <cellStyle name="Акцент2 2" xfId="195"/>
    <cellStyle name="Акцент2 3" xfId="196"/>
    <cellStyle name="Акцент3 2" xfId="197"/>
    <cellStyle name="Акцент3 3" xfId="198"/>
    <cellStyle name="Акцент4 2" xfId="199"/>
    <cellStyle name="Акцент4 3" xfId="200"/>
    <cellStyle name="Акцент5 2" xfId="201"/>
    <cellStyle name="Акцент5 3" xfId="202"/>
    <cellStyle name="Акцент6 2" xfId="203"/>
    <cellStyle name="Акцент6 3" xfId="204"/>
    <cellStyle name="Ввод  2" xfId="205"/>
    <cellStyle name="Ввод  3" xfId="206"/>
    <cellStyle name="Вывод 2" xfId="207"/>
    <cellStyle name="Вывод 3" xfId="208"/>
    <cellStyle name="Вычисление 2" xfId="209"/>
    <cellStyle name="Вычисление 3" xfId="210"/>
    <cellStyle name="Денежный 2" xfId="211"/>
    <cellStyle name="Заголовок 1 2" xfId="212"/>
    <cellStyle name="Заголовок 1 3" xfId="213"/>
    <cellStyle name="Заголовок 2 2" xfId="214"/>
    <cellStyle name="Заголовок 2 3" xfId="215"/>
    <cellStyle name="Заголовок 3 2" xfId="216"/>
    <cellStyle name="Заголовок 3 3" xfId="217"/>
    <cellStyle name="Заголовок 4 2" xfId="218"/>
    <cellStyle name="Заголовок 4 3" xfId="219"/>
    <cellStyle name="Итог 2" xfId="220"/>
    <cellStyle name="Итог 3" xfId="221"/>
    <cellStyle name="Контрольная ячейка 2" xfId="222"/>
    <cellStyle name="Контрольная ячейка 3" xfId="223"/>
    <cellStyle name="Название 2" xfId="224"/>
    <cellStyle name="Название 3" xfId="225"/>
    <cellStyle name="Нейтральный 2" xfId="226"/>
    <cellStyle name="Нейтральный 3" xfId="227"/>
    <cellStyle name="Обычный" xfId="0" builtinId="0"/>
    <cellStyle name="Обычный 10" xfId="228"/>
    <cellStyle name="Обычный 11" xfId="229"/>
    <cellStyle name="Обычный 12" xfId="230"/>
    <cellStyle name="Обычный 13" xfId="231"/>
    <cellStyle name="Обычный 14" xfId="232"/>
    <cellStyle name="Обычный 15" xfId="233"/>
    <cellStyle name="Обычный 16" xfId="234"/>
    <cellStyle name="Обычный 17" xfId="235"/>
    <cellStyle name="Обычный 18" xfId="236"/>
    <cellStyle name="Обычный 2" xfId="237"/>
    <cellStyle name="Обычный 2 10" xfId="238"/>
    <cellStyle name="Обычный 2 11" xfId="239"/>
    <cellStyle name="Обычный 2 12" xfId="240"/>
    <cellStyle name="Обычный 2 13" xfId="241"/>
    <cellStyle name="Обычный 2 14" xfId="242"/>
    <cellStyle name="Обычный 2 15" xfId="243"/>
    <cellStyle name="Обычный 2 16" xfId="244"/>
    <cellStyle name="Обычный 2 2" xfId="245"/>
    <cellStyle name="Обычный 2 2 2" xfId="246"/>
    <cellStyle name="Обычный 2 2 3" xfId="247"/>
    <cellStyle name="Обычный 2 2_Расшифровка прочих" xfId="248"/>
    <cellStyle name="Обычный 2 3" xfId="249"/>
    <cellStyle name="Обычный 2 4" xfId="250"/>
    <cellStyle name="Обычный 2 5" xfId="251"/>
    <cellStyle name="Обычный 2 6" xfId="252"/>
    <cellStyle name="Обычный 2 7" xfId="253"/>
    <cellStyle name="Обычный 2 8" xfId="254"/>
    <cellStyle name="Обычный 2 9" xfId="255"/>
    <cellStyle name="Обычный 2_2604-2010" xfId="256"/>
    <cellStyle name="Обычный 3" xfId="257"/>
    <cellStyle name="Обычный 3 10" xfId="258"/>
    <cellStyle name="Обычный 3 11" xfId="259"/>
    <cellStyle name="Обычный 3 12" xfId="260"/>
    <cellStyle name="Обычный 3 13" xfId="261"/>
    <cellStyle name="Обычный 3 14" xfId="262"/>
    <cellStyle name="Обычный 3 2" xfId="263"/>
    <cellStyle name="Обычный 3 3" xfId="264"/>
    <cellStyle name="Обычный 3 4" xfId="265"/>
    <cellStyle name="Обычный 3 5" xfId="266"/>
    <cellStyle name="Обычный 3 6" xfId="267"/>
    <cellStyle name="Обычный 3 7" xfId="268"/>
    <cellStyle name="Обычный 3 8" xfId="269"/>
    <cellStyle name="Обычный 3 9" xfId="270"/>
    <cellStyle name="Обычный 3_Дефицит_7 млрд_0608_бс" xfId="271"/>
    <cellStyle name="Обычный 4" xfId="272"/>
    <cellStyle name="Обычный 5" xfId="273"/>
    <cellStyle name="Обычный 5 2" xfId="274"/>
    <cellStyle name="Обычный 6" xfId="275"/>
    <cellStyle name="Обычный 6 2" xfId="276"/>
    <cellStyle name="Обычный 6 3" xfId="277"/>
    <cellStyle name="Обычный 6 4" xfId="278"/>
    <cellStyle name="Обычный 6_Дефицит_7 млрд_0608_бс" xfId="279"/>
    <cellStyle name="Обычный 7" xfId="280"/>
    <cellStyle name="Обычный 7 2" xfId="281"/>
    <cellStyle name="Обычный 8" xfId="282"/>
    <cellStyle name="Обычный 9" xfId="283"/>
    <cellStyle name="Обычный 9 2" xfId="284"/>
    <cellStyle name="Обычный_Dod5kochtor" xfId="285"/>
    <cellStyle name="Плохой 2" xfId="286"/>
    <cellStyle name="Плохой 3" xfId="287"/>
    <cellStyle name="Пояснение 2" xfId="288"/>
    <cellStyle name="Пояснение 3" xfId="289"/>
    <cellStyle name="Примечание 2" xfId="290"/>
    <cellStyle name="Примечание 3" xfId="291"/>
    <cellStyle name="Процентный 2" xfId="292"/>
    <cellStyle name="Процентный 2 10" xfId="293"/>
    <cellStyle name="Процентный 2 11" xfId="294"/>
    <cellStyle name="Процентный 2 12" xfId="295"/>
    <cellStyle name="Процентный 2 13" xfId="296"/>
    <cellStyle name="Процентный 2 14" xfId="297"/>
    <cellStyle name="Процентный 2 15" xfId="298"/>
    <cellStyle name="Процентный 2 16" xfId="299"/>
    <cellStyle name="Процентный 2 2" xfId="300"/>
    <cellStyle name="Процентный 2 3" xfId="301"/>
    <cellStyle name="Процентный 2 4" xfId="302"/>
    <cellStyle name="Процентный 2 5" xfId="303"/>
    <cellStyle name="Процентный 2 6" xfId="304"/>
    <cellStyle name="Процентный 2 7" xfId="305"/>
    <cellStyle name="Процентный 2 8" xfId="306"/>
    <cellStyle name="Процентный 2 9" xfId="307"/>
    <cellStyle name="Процентный 3" xfId="308"/>
    <cellStyle name="Процентный 4" xfId="309"/>
    <cellStyle name="Процентный 4 2" xfId="310"/>
    <cellStyle name="Связанная ячейка 2" xfId="311"/>
    <cellStyle name="Связанная ячейка 3" xfId="312"/>
    <cellStyle name="Стиль 1" xfId="313"/>
    <cellStyle name="Стиль 1 2" xfId="314"/>
    <cellStyle name="Стиль 1 3" xfId="315"/>
    <cellStyle name="Стиль 1 4" xfId="316"/>
    <cellStyle name="Стиль 1 5" xfId="317"/>
    <cellStyle name="Стиль 1 6" xfId="318"/>
    <cellStyle name="Стиль 1 7" xfId="319"/>
    <cellStyle name="Текст предупреждения 2" xfId="320"/>
    <cellStyle name="Текст предупреждения 3" xfId="321"/>
    <cellStyle name="Тысячи [0]_1.62" xfId="322"/>
    <cellStyle name="Тысячи_1.62" xfId="323"/>
    <cellStyle name="Финансовый 2" xfId="324"/>
    <cellStyle name="Финансовый 2 10" xfId="325"/>
    <cellStyle name="Финансовый 2 11" xfId="326"/>
    <cellStyle name="Финансовый 2 12" xfId="327"/>
    <cellStyle name="Финансовый 2 13" xfId="328"/>
    <cellStyle name="Финансовый 2 14" xfId="329"/>
    <cellStyle name="Финансовый 2 15" xfId="330"/>
    <cellStyle name="Финансовый 2 16" xfId="331"/>
    <cellStyle name="Финансовый 2 17" xfId="332"/>
    <cellStyle name="Финансовый 2 2" xfId="333"/>
    <cellStyle name="Финансовый 2 3" xfId="334"/>
    <cellStyle name="Финансовый 2 4" xfId="335"/>
    <cellStyle name="Финансовый 2 5" xfId="336"/>
    <cellStyle name="Финансовый 2 6" xfId="337"/>
    <cellStyle name="Финансовый 2 7" xfId="338"/>
    <cellStyle name="Финансовый 2 8" xfId="339"/>
    <cellStyle name="Финансовый 2 9" xfId="340"/>
    <cellStyle name="Финансовый 3" xfId="341"/>
    <cellStyle name="Финансовый 3 2" xfId="342"/>
    <cellStyle name="Финансовый 4" xfId="343"/>
    <cellStyle name="Финансовый 4 2" xfId="344"/>
    <cellStyle name="Финансовый 4 3" xfId="345"/>
    <cellStyle name="Финансовый 5" xfId="346"/>
    <cellStyle name="Финансовый 6" xfId="347"/>
    <cellStyle name="Финансовый 7" xfId="348"/>
    <cellStyle name="Хороший 2" xfId="349"/>
    <cellStyle name="Хороший 3" xfId="350"/>
    <cellStyle name="числовой" xfId="351"/>
    <cellStyle name="Ю" xfId="352"/>
    <cellStyle name="Ю-FreeSet_10" xfId="3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3" Type="http://schemas.openxmlformats.org/officeDocument/2006/relationships/worksheet" Target="worksheets/sheet3.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externalLink" Target="externalLinks/externalLink10.xml"/><Relationship Id="rId29" Type="http://schemas.openxmlformats.org/officeDocument/2006/relationships/externalLink" Target="externalLinks/externalLink19.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0</xdr:col>
      <xdr:colOff>1352550</xdr:colOff>
      <xdr:row>75</xdr:row>
      <xdr:rowOff>0</xdr:rowOff>
    </xdr:from>
    <xdr:to>
      <xdr:col>0</xdr:col>
      <xdr:colOff>4743450</xdr:colOff>
      <xdr:row>75</xdr:row>
      <xdr:rowOff>0</xdr:rowOff>
    </xdr:to>
    <xdr:sp macro="" textlink="">
      <xdr:nvSpPr>
        <xdr:cNvPr id="23773" name="Line 1"/>
        <xdr:cNvSpPr>
          <a:spLocks noChangeShapeType="1"/>
        </xdr:cNvSpPr>
      </xdr:nvSpPr>
      <xdr:spPr bwMode="auto">
        <a:xfrm>
          <a:off x="1352550" y="28432125"/>
          <a:ext cx="3390900" cy="0"/>
        </a:xfrm>
        <a:prstGeom prst="line">
          <a:avLst/>
        </a:prstGeom>
        <a:noFill/>
        <a:ln w="9525">
          <a:solidFill>
            <a:srgbClr val="000000"/>
          </a:solidFill>
          <a:round/>
          <a:headEnd/>
          <a:tailEnd/>
        </a:ln>
      </xdr:spPr>
    </xdr:sp>
    <xdr:clientData/>
  </xdr:twoCellAnchor>
  <xdr:twoCellAnchor>
    <xdr:from>
      <xdr:col>2</xdr:col>
      <xdr:colOff>114300</xdr:colOff>
      <xdr:row>75</xdr:row>
      <xdr:rowOff>0</xdr:rowOff>
    </xdr:from>
    <xdr:to>
      <xdr:col>3</xdr:col>
      <xdr:colOff>1619250</xdr:colOff>
      <xdr:row>75</xdr:row>
      <xdr:rowOff>0</xdr:rowOff>
    </xdr:to>
    <xdr:sp macro="" textlink="">
      <xdr:nvSpPr>
        <xdr:cNvPr id="23774" name="Line 2"/>
        <xdr:cNvSpPr>
          <a:spLocks noChangeShapeType="1"/>
        </xdr:cNvSpPr>
      </xdr:nvSpPr>
      <xdr:spPr bwMode="auto">
        <a:xfrm>
          <a:off x="6096000" y="28432125"/>
          <a:ext cx="3190875" cy="0"/>
        </a:xfrm>
        <a:prstGeom prst="line">
          <a:avLst/>
        </a:prstGeom>
        <a:noFill/>
        <a:ln w="9525">
          <a:solidFill>
            <a:srgbClr val="000000"/>
          </a:solidFill>
          <a:round/>
          <a:headEnd/>
          <a:tailEnd/>
        </a:ln>
      </xdr:spPr>
    </xdr:sp>
    <xdr:clientData/>
  </xdr:twoCellAnchor>
  <xdr:twoCellAnchor>
    <xdr:from>
      <xdr:col>5</xdr:col>
      <xdr:colOff>0</xdr:colOff>
      <xdr:row>75</xdr:row>
      <xdr:rowOff>0</xdr:rowOff>
    </xdr:from>
    <xdr:to>
      <xdr:col>6</xdr:col>
      <xdr:colOff>1447800</xdr:colOff>
      <xdr:row>75</xdr:row>
      <xdr:rowOff>0</xdr:rowOff>
    </xdr:to>
    <xdr:sp macro="" textlink="">
      <xdr:nvSpPr>
        <xdr:cNvPr id="23775" name="Line 3"/>
        <xdr:cNvSpPr>
          <a:spLocks noChangeShapeType="1"/>
        </xdr:cNvSpPr>
      </xdr:nvSpPr>
      <xdr:spPr bwMode="auto">
        <a:xfrm>
          <a:off x="10915650" y="28432125"/>
          <a:ext cx="3038475" cy="0"/>
        </a:xfrm>
        <a:prstGeom prst="line">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1295400</xdr:colOff>
      <xdr:row>142</xdr:row>
      <xdr:rowOff>0</xdr:rowOff>
    </xdr:from>
    <xdr:to>
      <xdr:col>0</xdr:col>
      <xdr:colOff>4972050</xdr:colOff>
      <xdr:row>142</xdr:row>
      <xdr:rowOff>0</xdr:rowOff>
    </xdr:to>
    <xdr:sp macro="" textlink="">
      <xdr:nvSpPr>
        <xdr:cNvPr id="24797" name="Line 1"/>
        <xdr:cNvSpPr>
          <a:spLocks noChangeShapeType="1"/>
        </xdr:cNvSpPr>
      </xdr:nvSpPr>
      <xdr:spPr bwMode="auto">
        <a:xfrm>
          <a:off x="1295400" y="57226200"/>
          <a:ext cx="3676650" cy="0"/>
        </a:xfrm>
        <a:prstGeom prst="line">
          <a:avLst/>
        </a:prstGeom>
        <a:noFill/>
        <a:ln w="9525">
          <a:solidFill>
            <a:srgbClr val="000000"/>
          </a:solidFill>
          <a:round/>
          <a:headEnd/>
          <a:tailEnd/>
        </a:ln>
      </xdr:spPr>
    </xdr:sp>
    <xdr:clientData/>
  </xdr:twoCellAnchor>
  <xdr:twoCellAnchor>
    <xdr:from>
      <xdr:col>1</xdr:col>
      <xdr:colOff>781050</xdr:colOff>
      <xdr:row>142</xdr:row>
      <xdr:rowOff>0</xdr:rowOff>
    </xdr:from>
    <xdr:to>
      <xdr:col>4</xdr:col>
      <xdr:colOff>552450</xdr:colOff>
      <xdr:row>142</xdr:row>
      <xdr:rowOff>0</xdr:rowOff>
    </xdr:to>
    <xdr:sp macro="" textlink="">
      <xdr:nvSpPr>
        <xdr:cNvPr id="24798" name="Line 2"/>
        <xdr:cNvSpPr>
          <a:spLocks noChangeShapeType="1"/>
        </xdr:cNvSpPr>
      </xdr:nvSpPr>
      <xdr:spPr bwMode="auto">
        <a:xfrm>
          <a:off x="5810250" y="57226200"/>
          <a:ext cx="2552700" cy="0"/>
        </a:xfrm>
        <a:prstGeom prst="line">
          <a:avLst/>
        </a:prstGeom>
        <a:noFill/>
        <a:ln w="9525">
          <a:solidFill>
            <a:srgbClr val="000000"/>
          </a:solidFill>
          <a:round/>
          <a:headEnd/>
          <a:tailEnd/>
        </a:ln>
      </xdr:spPr>
    </xdr:sp>
    <xdr:clientData/>
  </xdr:twoCellAnchor>
  <xdr:twoCellAnchor>
    <xdr:from>
      <xdr:col>6</xdr:col>
      <xdr:colOff>0</xdr:colOff>
      <xdr:row>142</xdr:row>
      <xdr:rowOff>0</xdr:rowOff>
    </xdr:from>
    <xdr:to>
      <xdr:col>7</xdr:col>
      <xdr:colOff>1619250</xdr:colOff>
      <xdr:row>142</xdr:row>
      <xdr:rowOff>0</xdr:rowOff>
    </xdr:to>
    <xdr:sp macro="" textlink="">
      <xdr:nvSpPr>
        <xdr:cNvPr id="24799" name="Line 3"/>
        <xdr:cNvSpPr>
          <a:spLocks noChangeShapeType="1"/>
        </xdr:cNvSpPr>
      </xdr:nvSpPr>
      <xdr:spPr bwMode="auto">
        <a:xfrm>
          <a:off x="9525000" y="57226200"/>
          <a:ext cx="2790825" cy="0"/>
        </a:xfrm>
        <a:prstGeom prst="line">
          <a:avLst/>
        </a:prstGeom>
        <a:noFill/>
        <a:ln w="952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1228725</xdr:colOff>
      <xdr:row>41</xdr:row>
      <xdr:rowOff>0</xdr:rowOff>
    </xdr:from>
    <xdr:to>
      <xdr:col>1</xdr:col>
      <xdr:colOff>0</xdr:colOff>
      <xdr:row>41</xdr:row>
      <xdr:rowOff>0</xdr:rowOff>
    </xdr:to>
    <xdr:sp macro="" textlink="">
      <xdr:nvSpPr>
        <xdr:cNvPr id="25821" name="Line 1"/>
        <xdr:cNvSpPr>
          <a:spLocks noChangeShapeType="1"/>
        </xdr:cNvSpPr>
      </xdr:nvSpPr>
      <xdr:spPr bwMode="auto">
        <a:xfrm>
          <a:off x="1228725" y="16078200"/>
          <a:ext cx="3048000" cy="0"/>
        </a:xfrm>
        <a:prstGeom prst="line">
          <a:avLst/>
        </a:prstGeom>
        <a:noFill/>
        <a:ln w="9525">
          <a:solidFill>
            <a:srgbClr val="000000"/>
          </a:solidFill>
          <a:round/>
          <a:headEnd/>
          <a:tailEnd/>
        </a:ln>
      </xdr:spPr>
    </xdr:sp>
    <xdr:clientData/>
  </xdr:twoCellAnchor>
  <xdr:twoCellAnchor>
    <xdr:from>
      <xdr:col>2</xdr:col>
      <xdr:colOff>0</xdr:colOff>
      <xdr:row>41</xdr:row>
      <xdr:rowOff>0</xdr:rowOff>
    </xdr:from>
    <xdr:to>
      <xdr:col>4</xdr:col>
      <xdr:colOff>66675</xdr:colOff>
      <xdr:row>41</xdr:row>
      <xdr:rowOff>0</xdr:rowOff>
    </xdr:to>
    <xdr:sp macro="" textlink="">
      <xdr:nvSpPr>
        <xdr:cNvPr id="25822" name="Line 2"/>
        <xdr:cNvSpPr>
          <a:spLocks noChangeShapeType="1"/>
        </xdr:cNvSpPr>
      </xdr:nvSpPr>
      <xdr:spPr bwMode="auto">
        <a:xfrm>
          <a:off x="5295900" y="16078200"/>
          <a:ext cx="2286000" cy="0"/>
        </a:xfrm>
        <a:prstGeom prst="line">
          <a:avLst/>
        </a:prstGeom>
        <a:noFill/>
        <a:ln w="9525">
          <a:solidFill>
            <a:srgbClr val="000000"/>
          </a:solidFill>
          <a:round/>
          <a:headEnd/>
          <a:tailEnd/>
        </a:ln>
      </xdr:spPr>
    </xdr:sp>
    <xdr:clientData/>
  </xdr:twoCellAnchor>
  <xdr:twoCellAnchor>
    <xdr:from>
      <xdr:col>4</xdr:col>
      <xdr:colOff>923925</xdr:colOff>
      <xdr:row>41</xdr:row>
      <xdr:rowOff>0</xdr:rowOff>
    </xdr:from>
    <xdr:to>
      <xdr:col>6</xdr:col>
      <xdr:colOff>962025</xdr:colOff>
      <xdr:row>41</xdr:row>
      <xdr:rowOff>0</xdr:rowOff>
    </xdr:to>
    <xdr:sp macro="" textlink="">
      <xdr:nvSpPr>
        <xdr:cNvPr id="25823" name="Line 3"/>
        <xdr:cNvSpPr>
          <a:spLocks noChangeShapeType="1"/>
        </xdr:cNvSpPr>
      </xdr:nvSpPr>
      <xdr:spPr bwMode="auto">
        <a:xfrm>
          <a:off x="8439150" y="16078200"/>
          <a:ext cx="2219325" cy="0"/>
        </a:xfrm>
        <a:prstGeom prst="line">
          <a:avLst/>
        </a:prstGeom>
        <a:noFill/>
        <a:ln w="9525">
          <a:solidFill>
            <a:srgbClr val="000000"/>
          </a:solidFill>
          <a:round/>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1019175</xdr:colOff>
      <xdr:row>116</xdr:row>
      <xdr:rowOff>0</xdr:rowOff>
    </xdr:from>
    <xdr:to>
      <xdr:col>0</xdr:col>
      <xdr:colOff>3971925</xdr:colOff>
      <xdr:row>116</xdr:row>
      <xdr:rowOff>0</xdr:rowOff>
    </xdr:to>
    <xdr:sp macro="" textlink="">
      <xdr:nvSpPr>
        <xdr:cNvPr id="26845" name="Line 1"/>
        <xdr:cNvSpPr>
          <a:spLocks noChangeShapeType="1"/>
        </xdr:cNvSpPr>
      </xdr:nvSpPr>
      <xdr:spPr bwMode="auto">
        <a:xfrm>
          <a:off x="1019175" y="80629125"/>
          <a:ext cx="2952750" cy="0"/>
        </a:xfrm>
        <a:prstGeom prst="line">
          <a:avLst/>
        </a:prstGeom>
        <a:noFill/>
        <a:ln w="9525">
          <a:solidFill>
            <a:srgbClr val="000000"/>
          </a:solidFill>
          <a:round/>
          <a:headEnd/>
          <a:tailEnd/>
        </a:ln>
      </xdr:spPr>
    </xdr:sp>
    <xdr:clientData/>
  </xdr:twoCellAnchor>
  <xdr:twoCellAnchor>
    <xdr:from>
      <xdr:col>2</xdr:col>
      <xdr:colOff>0</xdr:colOff>
      <xdr:row>116</xdr:row>
      <xdr:rowOff>0</xdr:rowOff>
    </xdr:from>
    <xdr:to>
      <xdr:col>3</xdr:col>
      <xdr:colOff>723900</xdr:colOff>
      <xdr:row>116</xdr:row>
      <xdr:rowOff>0</xdr:rowOff>
    </xdr:to>
    <xdr:sp macro="" textlink="">
      <xdr:nvSpPr>
        <xdr:cNvPr id="26846" name="Line 2"/>
        <xdr:cNvSpPr>
          <a:spLocks noChangeShapeType="1"/>
        </xdr:cNvSpPr>
      </xdr:nvSpPr>
      <xdr:spPr bwMode="auto">
        <a:xfrm>
          <a:off x="4810125" y="80629125"/>
          <a:ext cx="1981200" cy="0"/>
        </a:xfrm>
        <a:prstGeom prst="line">
          <a:avLst/>
        </a:prstGeom>
        <a:noFill/>
        <a:ln w="9525">
          <a:solidFill>
            <a:srgbClr val="000000"/>
          </a:solidFill>
          <a:round/>
          <a:headEnd/>
          <a:tailEnd/>
        </a:ln>
      </xdr:spPr>
    </xdr:sp>
    <xdr:clientData/>
  </xdr:twoCellAnchor>
  <xdr:twoCellAnchor>
    <xdr:from>
      <xdr:col>4</xdr:col>
      <xdr:colOff>676275</xdr:colOff>
      <xdr:row>116</xdr:row>
      <xdr:rowOff>0</xdr:rowOff>
    </xdr:from>
    <xdr:to>
      <xdr:col>7</xdr:col>
      <xdr:colOff>38100</xdr:colOff>
      <xdr:row>116</xdr:row>
      <xdr:rowOff>0</xdr:rowOff>
    </xdr:to>
    <xdr:sp macro="" textlink="">
      <xdr:nvSpPr>
        <xdr:cNvPr id="26847" name="Line 3"/>
        <xdr:cNvSpPr>
          <a:spLocks noChangeShapeType="1"/>
        </xdr:cNvSpPr>
      </xdr:nvSpPr>
      <xdr:spPr bwMode="auto">
        <a:xfrm>
          <a:off x="7477125" y="80629125"/>
          <a:ext cx="2162175" cy="0"/>
        </a:xfrm>
        <a:prstGeom prst="line">
          <a:avLst/>
        </a:prstGeom>
        <a:noFill/>
        <a:ln w="9525">
          <a:solidFill>
            <a:srgbClr val="000000"/>
          </a:solidFill>
          <a:round/>
          <a:headEnd/>
          <a:tailEnd/>
        </a:ln>
      </xdr:spPr>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47625</xdr:colOff>
      <xdr:row>76</xdr:row>
      <xdr:rowOff>0</xdr:rowOff>
    </xdr:from>
    <xdr:to>
      <xdr:col>9</xdr:col>
      <xdr:colOff>266700</xdr:colOff>
      <xdr:row>76</xdr:row>
      <xdr:rowOff>0</xdr:rowOff>
    </xdr:to>
    <xdr:sp macro="" textlink="">
      <xdr:nvSpPr>
        <xdr:cNvPr id="27869" name="Line 1"/>
        <xdr:cNvSpPr>
          <a:spLocks noChangeShapeType="1"/>
        </xdr:cNvSpPr>
      </xdr:nvSpPr>
      <xdr:spPr bwMode="auto">
        <a:xfrm>
          <a:off x="2638425" y="62264925"/>
          <a:ext cx="4162425" cy="0"/>
        </a:xfrm>
        <a:prstGeom prst="line">
          <a:avLst/>
        </a:prstGeom>
        <a:noFill/>
        <a:ln w="9525">
          <a:solidFill>
            <a:srgbClr val="000000"/>
          </a:solidFill>
          <a:round/>
          <a:headEnd/>
          <a:tailEnd/>
        </a:ln>
      </xdr:spPr>
    </xdr:sp>
    <xdr:clientData/>
  </xdr:twoCellAnchor>
  <xdr:twoCellAnchor>
    <xdr:from>
      <xdr:col>14</xdr:col>
      <xdr:colOff>914400</xdr:colOff>
      <xdr:row>76</xdr:row>
      <xdr:rowOff>0</xdr:rowOff>
    </xdr:from>
    <xdr:to>
      <xdr:col>19</xdr:col>
      <xdr:colOff>800100</xdr:colOff>
      <xdr:row>76</xdr:row>
      <xdr:rowOff>0</xdr:rowOff>
    </xdr:to>
    <xdr:sp macro="" textlink="">
      <xdr:nvSpPr>
        <xdr:cNvPr id="27870" name="Line 2"/>
        <xdr:cNvSpPr>
          <a:spLocks noChangeShapeType="1"/>
        </xdr:cNvSpPr>
      </xdr:nvSpPr>
      <xdr:spPr bwMode="auto">
        <a:xfrm flipV="1">
          <a:off x="10725150" y="62264925"/>
          <a:ext cx="4419600" cy="0"/>
        </a:xfrm>
        <a:prstGeom prst="line">
          <a:avLst/>
        </a:prstGeom>
        <a:noFill/>
        <a:ln w="9525">
          <a:solidFill>
            <a:srgbClr val="000000"/>
          </a:solidFill>
          <a:round/>
          <a:headEnd/>
          <a:tailEnd/>
        </a:ln>
      </xdr:spPr>
    </xdr:sp>
    <xdr:clientData/>
  </xdr:twoCellAnchor>
  <xdr:twoCellAnchor>
    <xdr:from>
      <xdr:col>27</xdr:col>
      <xdr:colOff>180975</xdr:colOff>
      <xdr:row>76</xdr:row>
      <xdr:rowOff>0</xdr:rowOff>
    </xdr:from>
    <xdr:to>
      <xdr:col>31</xdr:col>
      <xdr:colOff>904875</xdr:colOff>
      <xdr:row>76</xdr:row>
      <xdr:rowOff>0</xdr:rowOff>
    </xdr:to>
    <xdr:sp macro="" textlink="">
      <xdr:nvSpPr>
        <xdr:cNvPr id="27871" name="Line 3"/>
        <xdr:cNvSpPr>
          <a:spLocks noChangeShapeType="1"/>
        </xdr:cNvSpPr>
      </xdr:nvSpPr>
      <xdr:spPr bwMode="auto">
        <a:xfrm>
          <a:off x="21669375" y="62264925"/>
          <a:ext cx="422910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http://www.bank.gov.ua/&#1052;&#1086;&#1080;%20&#1076;&#1086;&#1082;&#1091;&#1084;&#1077;&#1085;&#1090;&#1099;/Sergey/&#1055;&#1088;&#1086;&#1075;&#1085;&#1086;&#1079;/&#1056;&#1072;&#1073;&#1086;&#1095;&#1080;&#1077;%20&#1090;&#1072;&#1073;&#1083;&#1080;&#1094;&#1099;/new/zvedena11.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Users\User\Downloads\Ariadna\Sum_pok.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GDP"/>
      <sheetName val="Real GDP &amp; Real IP (u)"/>
      <sheetName val="Real GDP &amp; Real IP (e)"/>
      <sheetName val="GDP_gr"/>
      <sheetName val="Светлые"/>
    </sheetNames>
    <sheetDataSet>
      <sheetData sheetId="0"/>
      <sheetData sheetId="1"/>
      <sheetData sheetId="2"/>
      <sheetData sheetId="3"/>
      <sheetData sheetId="4"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Лист1"/>
      <sheetName val="Ini"/>
      <sheetName val="Ëčńň1"/>
      <sheetName val="Sum_pok"/>
      <sheetName val="#REF!"/>
      <sheetName val="Sum_pok.xls"/>
    </sheetNames>
    <definedNames>
      <definedName name="ShowFil"/>
    </defined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МТР Газ України"/>
      <sheetName val="Inform"/>
      <sheetName val="Лист1"/>
      <sheetName val="МТР все 2"/>
    </sheetNames>
    <sheetDataSet>
      <sheetData sheetId="0" refreshError="1"/>
      <sheetData sheetId="1" refreshError="1"/>
      <sheetData sheetId="2" refreshError="1"/>
      <sheetData sheetId="3" refreshError="1"/>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sheetData sheetId="1"/>
      <sheetData sheetId="2"/>
      <sheetData sheetId="3"/>
      <sheetData sheetId="4"/>
      <sheetData sheetId="5"/>
      <sheetData sheetId="6"/>
      <sheetData sheetId="7"/>
      <sheetData sheetId="8"/>
    </sheetDataSet>
  </externalBook>
</externalLink>
</file>

<file path=xl/externalLinks/externalLink17.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19.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0.xml><?xml version="1.0" encoding="utf-8"?>
<externalLink xmlns="http://schemas.openxmlformats.org/spreadsheetml/2006/main">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2.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3.xml><?xml version="1.0" encoding="utf-8"?>
<externalLink xmlns="http://schemas.openxmlformats.org/spreadsheetml/2006/main">
  <externalBook xmlns:r="http://schemas.openxmlformats.org/officeDocument/2006/relationships" r:id="rId1">
    <sheetNames>
      <sheetName val="Inform"/>
    </sheetNames>
    <sheetDataSet>
      <sheetData sheetId="0" refreshError="1"/>
    </sheetDataSet>
  </externalBook>
</externalLink>
</file>

<file path=xl/externalLinks/externalLink24.xml><?xml version="1.0" encoding="utf-8"?>
<externalLink xmlns="http://schemas.openxmlformats.org/spreadsheetml/2006/main">
  <externalBook xmlns:r="http://schemas.openxmlformats.org/officeDocument/2006/relationships" r:id="rId1">
    <sheetNames>
      <sheetName val="МТР Газ України"/>
    </sheetNames>
    <sheetDataSet>
      <sheetData sheetId="0" refreshError="1"/>
    </sheetDataSet>
  </externalBook>
</externalLink>
</file>

<file path=xl/externalLinks/externalLink25.xml><?xml version="1.0" encoding="utf-8"?>
<externalLink xmlns="http://schemas.openxmlformats.org/spreadsheetml/2006/main">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s>
    <sheetDataSet>
      <sheetData sheetId="0"/>
      <sheetData sheetId="1"/>
      <sheetData sheetId="2"/>
      <sheetData sheetId="3"/>
      <sheetData sheetId="4"/>
      <sheetData sheetId="5"/>
      <sheetData sheetId="6"/>
      <sheetData sheetId="7"/>
      <sheetData sheetId="8" refreshError="1">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Set>
  </externalBook>
</externalLink>
</file>

<file path=xl/externalLinks/externalLink26.xml><?xml version="1.0" encoding="utf-8"?>
<externalLink xmlns="http://schemas.openxmlformats.org/spreadsheetml/2006/main">
  <externalBook xmlns:r="http://schemas.openxmlformats.org/officeDocument/2006/relationships" r:id="rId1">
    <sheetNames>
      <sheetName val="МТР Газ України"/>
      <sheetName val="Ener "/>
      <sheetName val="Лист1"/>
      <sheetName val="ТРП"/>
    </sheetNames>
    <sheetDataSet>
      <sheetData sheetId="0" refreshError="1"/>
      <sheetData sheetId="1" refreshError="1"/>
      <sheetData sheetId="2" refreshError="1"/>
      <sheetData sheetId="3" refreshError="1"/>
    </sheetDataSet>
  </externalBook>
</externalLink>
</file>

<file path=xl/externalLinks/externalLink27.xml><?xml version="1.0" encoding="utf-8"?>
<externalLink xmlns="http://schemas.openxmlformats.org/spreadsheetml/2006/main">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8.xml><?xml version="1.0" encoding="utf-8"?>
<externalLink xmlns="http://schemas.openxmlformats.org/spreadsheetml/2006/main">
  <externalBook xmlns:r="http://schemas.openxmlformats.org/officeDocument/2006/relationships" r:id="rId1">
    <sheetNames>
      <sheetName val="1993"/>
    </sheetNames>
    <sheetDataSet>
      <sheetData sheetId="0" refreshError="1">
        <row r="1">
          <cell r="D1" t="str">
            <v>Баланс грошових доходiв i витрат населення Украјни у</v>
          </cell>
          <cell r="K1" t="str">
            <v>GOD</v>
          </cell>
        </row>
        <row r="2">
          <cell r="K2">
            <v>1993</v>
          </cell>
          <cell r="L2" t="str">
            <v>роцi</v>
          </cell>
        </row>
        <row r="3">
          <cell r="N3" t="str">
            <v>(млрд.крб)</v>
          </cell>
        </row>
        <row r="5">
          <cell r="A5" t="str">
            <v>А. ГРОШОВI ДОХОДИ</v>
          </cell>
        </row>
        <row r="6">
          <cell r="A6" t="str">
            <v>1.Заробiтна плата</v>
          </cell>
        </row>
        <row r="7">
          <cell r="A7" t="str">
            <v>2.Оплата працi робiтникiв</v>
          </cell>
        </row>
        <row r="8">
          <cell r="A8" t="str">
            <v xml:space="preserve">  кооперативiв</v>
          </cell>
        </row>
        <row r="9">
          <cell r="A9" t="str">
            <v>3.Доходи робiтникiв та служ-</v>
          </cell>
        </row>
        <row r="10">
          <cell r="A10" t="str">
            <v xml:space="preserve">  бовцiв вiд пiдприїмств та</v>
          </cell>
        </row>
        <row r="11">
          <cell r="A11" t="str">
            <v xml:space="preserve">  органiзацiй крiм зар.плати</v>
          </cell>
        </row>
        <row r="12">
          <cell r="A12" t="str">
            <v xml:space="preserve">4.Грошовi доходи вiд   </v>
          </cell>
        </row>
        <row r="13">
          <cell r="A13" t="str">
            <v xml:space="preserve">  колгоспiв            </v>
          </cell>
        </row>
        <row r="14">
          <cell r="A14" t="str">
            <v>5.Надходження вiд продажу</v>
          </cell>
        </row>
        <row r="15">
          <cell r="A15" t="str">
            <v xml:space="preserve">  продуктiв сiльсьгого госп.</v>
          </cell>
        </row>
        <row r="16">
          <cell r="A16" t="str">
            <v>Всього трудових доходiв</v>
          </cell>
        </row>
        <row r="17">
          <cell r="A17" t="str">
            <v>(рядки 1+2+3+4+5)</v>
          </cell>
        </row>
        <row r="18">
          <cell r="A18" t="str">
            <v>6.Пенсiј, допомоги,стипендiј</v>
          </cell>
        </row>
        <row r="19">
          <cell r="A19" t="str">
            <v xml:space="preserve">  та iншi надходження</v>
          </cell>
        </row>
        <row r="20">
          <cell r="A20" t="str">
            <v xml:space="preserve">     в тому числi:</v>
          </cell>
        </row>
        <row r="21">
          <cell r="A21" t="str">
            <v xml:space="preserve"> пенсiј, допомоги, стипендiј</v>
          </cell>
        </row>
        <row r="22">
          <cell r="A22" t="str">
            <v>Баланс</v>
          </cell>
        </row>
        <row r="23">
          <cell r="A23" t="str">
            <v>Б.ВИТРАТИ ТА ЗАОЩАДЖЕННЯ</v>
          </cell>
        </row>
        <row r="24">
          <cell r="A24" t="str">
            <v>1.Покупка товарiв та оплата</v>
          </cell>
        </row>
        <row r="25">
          <cell r="A25" t="str">
            <v xml:space="preserve">  послуг</v>
          </cell>
        </row>
        <row r="26">
          <cell r="A26" t="str">
            <v xml:space="preserve">    в тому числi:</v>
          </cell>
        </row>
        <row r="27">
          <cell r="A27" t="str">
            <v xml:space="preserve"> покупка товарiв       </v>
          </cell>
        </row>
        <row r="28">
          <cell r="A28" t="str">
            <v xml:space="preserve"> оплата послуг         </v>
          </cell>
        </row>
        <row r="29">
          <cell r="A29" t="str">
            <v>2.Обов'язковi платежi та</v>
          </cell>
        </row>
        <row r="30">
          <cell r="A30" t="str">
            <v xml:space="preserve">  добровiльнi внески</v>
          </cell>
        </row>
        <row r="31">
          <cell r="A31" t="str">
            <v xml:space="preserve">       iз них:</v>
          </cell>
        </row>
        <row r="32">
          <cell r="A32" t="str">
            <v xml:space="preserve"> прибутковий податок з </v>
          </cell>
        </row>
        <row r="33">
          <cell r="A33" t="str">
            <v xml:space="preserve"> населення             </v>
          </cell>
        </row>
        <row r="34">
          <cell r="A34" t="str">
            <v>3.Прирiст вкладiв,придбання</v>
          </cell>
        </row>
        <row r="35">
          <cell r="A35" t="str">
            <v xml:space="preserve">  облiгацiй Державној внутр.</v>
          </cell>
        </row>
        <row r="36">
          <cell r="A36" t="str">
            <v xml:space="preserve">  позики,iнш.цiнних паперiв  </v>
          </cell>
        </row>
        <row r="37">
          <cell r="A37" t="str">
            <v>Всього</v>
          </cell>
        </row>
        <row r="38">
          <cell r="A38" t="str">
            <v xml:space="preserve">В. Перевищення доходiв над </v>
          </cell>
        </row>
        <row r="39">
          <cell r="A39" t="str">
            <v xml:space="preserve">   витратами</v>
          </cell>
        </row>
        <row r="40">
          <cell r="A40" t="str">
            <v>Баланс</v>
          </cell>
        </row>
        <row r="41">
          <cell r="A41" t="str">
            <v>_x000C_</v>
          </cell>
        </row>
        <row r="46">
          <cell r="A46" t="str">
            <v>А. ГРОШОВI ДОХОДИ</v>
          </cell>
        </row>
        <row r="47">
          <cell r="A47" t="str">
            <v>1.Заробiтна плата</v>
          </cell>
        </row>
        <row r="48">
          <cell r="A48" t="str">
            <v>2.Оплата працi робiтникiв</v>
          </cell>
        </row>
        <row r="49">
          <cell r="A49" t="str">
            <v xml:space="preserve">  кооперативiв</v>
          </cell>
        </row>
        <row r="50">
          <cell r="A50" t="str">
            <v>3.Доходи робiтникiв та служ-</v>
          </cell>
        </row>
        <row r="51">
          <cell r="A51" t="str">
            <v xml:space="preserve">  бовцiв вiд пiдприїмств та</v>
          </cell>
        </row>
        <row r="52">
          <cell r="A52" t="str">
            <v xml:space="preserve">  органiзацiй крiм зар.плати</v>
          </cell>
        </row>
        <row r="53">
          <cell r="A53" t="str">
            <v xml:space="preserve">4.Грошовi доходи вiд   </v>
          </cell>
        </row>
        <row r="54">
          <cell r="A54" t="str">
            <v xml:space="preserve">  колгоспiв            </v>
          </cell>
        </row>
        <row r="55">
          <cell r="A55" t="str">
            <v>5.Надходження вiд продажу</v>
          </cell>
        </row>
        <row r="56">
          <cell r="A56" t="str">
            <v xml:space="preserve">  продуктiв сiльсьгого госп.</v>
          </cell>
        </row>
        <row r="57">
          <cell r="A57" t="str">
            <v>Всього трудових доходiв</v>
          </cell>
        </row>
        <row r="58">
          <cell r="A58" t="str">
            <v>(рядки 1+2+3+4+5)</v>
          </cell>
        </row>
        <row r="59">
          <cell r="A59" t="str">
            <v>6.Пенсiј, допомоги,стипендiј</v>
          </cell>
        </row>
        <row r="60">
          <cell r="A60" t="str">
            <v xml:space="preserve">  та iншi надходження</v>
          </cell>
        </row>
        <row r="61">
          <cell r="A61" t="str">
            <v xml:space="preserve">     в тому числi:</v>
          </cell>
        </row>
        <row r="62">
          <cell r="A62" t="str">
            <v xml:space="preserve"> пенсiј, допомоги, стипендiј</v>
          </cell>
        </row>
        <row r="63">
          <cell r="A63" t="str">
            <v>Баланс</v>
          </cell>
        </row>
        <row r="64">
          <cell r="A64" t="str">
            <v>Б.ВИТРАТИ ТА ЗАОЩАДЖЕННЯ</v>
          </cell>
        </row>
        <row r="65">
          <cell r="A65" t="str">
            <v>1.Покупка товарiв та оплата</v>
          </cell>
        </row>
        <row r="66">
          <cell r="A66" t="str">
            <v xml:space="preserve">  послуг</v>
          </cell>
        </row>
        <row r="67">
          <cell r="A67" t="str">
            <v xml:space="preserve">    в тому числi:</v>
          </cell>
        </row>
        <row r="68">
          <cell r="A68" t="str">
            <v xml:space="preserve"> покупка товарiв       </v>
          </cell>
        </row>
        <row r="69">
          <cell r="A69" t="str">
            <v xml:space="preserve"> оплата послуг         </v>
          </cell>
        </row>
        <row r="70">
          <cell r="A70" t="str">
            <v>2.Обов'язковi платежi та</v>
          </cell>
        </row>
        <row r="71">
          <cell r="A71" t="str">
            <v xml:space="preserve">  добровiльнi внески</v>
          </cell>
        </row>
        <row r="72">
          <cell r="A72" t="str">
            <v xml:space="preserve">       iз них:</v>
          </cell>
        </row>
        <row r="73">
          <cell r="A73" t="str">
            <v xml:space="preserve"> прибутковий податок з </v>
          </cell>
        </row>
        <row r="74">
          <cell r="A74" t="str">
            <v xml:space="preserve"> населення             </v>
          </cell>
        </row>
        <row r="75">
          <cell r="A75" t="str">
            <v>3.Прирiст вкладiв,придбання</v>
          </cell>
        </row>
        <row r="76">
          <cell r="A76" t="str">
            <v xml:space="preserve">  облiгацiй Державној внутр.</v>
          </cell>
        </row>
        <row r="77">
          <cell r="A77" t="str">
            <v xml:space="preserve">  позики,iнш.цiнних паперiв  </v>
          </cell>
        </row>
        <row r="78">
          <cell r="A78" t="str">
            <v>Всього</v>
          </cell>
        </row>
        <row r="79">
          <cell r="A79" t="str">
            <v xml:space="preserve">В. Перевищення доходiв над </v>
          </cell>
        </row>
        <row r="80">
          <cell r="A80" t="str">
            <v xml:space="preserve">   витратами</v>
          </cell>
        </row>
        <row r="81">
          <cell r="A81" t="str">
            <v>Баланс</v>
          </cell>
        </row>
        <row r="82">
          <cell r="A82" t="str">
            <v xml:space="preserve">        Довiдково: чисельнiсть населення в</v>
          </cell>
        </row>
        <row r="83">
          <cell r="A83" t="str">
            <v>_x000C_</v>
          </cell>
        </row>
        <row r="88">
          <cell r="A88" t="str">
            <v>А. ГРОШОВI ДОХОДИ</v>
          </cell>
        </row>
        <row r="89">
          <cell r="A89" t="str">
            <v>1.Заробiтна плата</v>
          </cell>
        </row>
        <row r="90">
          <cell r="A90" t="str">
            <v>2.Оплата працi робiтникiв</v>
          </cell>
        </row>
        <row r="91">
          <cell r="A91" t="str">
            <v xml:space="preserve">  кооперативiв</v>
          </cell>
        </row>
        <row r="92">
          <cell r="A92" t="str">
            <v>3.Доходи робiтникiв та служ-</v>
          </cell>
        </row>
        <row r="93">
          <cell r="A93" t="str">
            <v xml:space="preserve">  бовцiв вiд пiдприїмств та</v>
          </cell>
        </row>
        <row r="94">
          <cell r="A94" t="str">
            <v xml:space="preserve">  органiзацiй крiм зар.плати</v>
          </cell>
        </row>
        <row r="95">
          <cell r="A95" t="str">
            <v xml:space="preserve">4.Грошовi доходи вiд   </v>
          </cell>
        </row>
        <row r="96">
          <cell r="A96" t="str">
            <v xml:space="preserve">  колгоспiв            </v>
          </cell>
        </row>
        <row r="97">
          <cell r="A97" t="str">
            <v>5.Надходження вiд продажу</v>
          </cell>
        </row>
        <row r="98">
          <cell r="A98" t="str">
            <v xml:space="preserve">  продуктiв сiльсьгого госп.</v>
          </cell>
        </row>
        <row r="99">
          <cell r="A99" t="str">
            <v>Всього трудових доходiв</v>
          </cell>
        </row>
        <row r="100">
          <cell r="A100" t="str">
            <v>(рядки 1+2+3+4+5)</v>
          </cell>
        </row>
        <row r="101">
          <cell r="A101" t="str">
            <v>6.Пенсiј, допомоги,стипендiј</v>
          </cell>
        </row>
        <row r="102">
          <cell r="A102" t="str">
            <v xml:space="preserve">  та iншi надходження</v>
          </cell>
        </row>
        <row r="103">
          <cell r="A103" t="str">
            <v xml:space="preserve">     в тому числi:</v>
          </cell>
        </row>
        <row r="104">
          <cell r="A104" t="str">
            <v xml:space="preserve"> пенсiј, допомоги, стипендiј</v>
          </cell>
        </row>
        <row r="105">
          <cell r="A105" t="str">
            <v>Баланс</v>
          </cell>
        </row>
        <row r="106">
          <cell r="A106" t="str">
            <v>Б.ВИТРАТИ ТА ЗАОЩАДЖЕННЯ</v>
          </cell>
        </row>
        <row r="107">
          <cell r="A107" t="str">
            <v>1.Покупка товарiв та оплата</v>
          </cell>
        </row>
        <row r="108">
          <cell r="A108" t="str">
            <v xml:space="preserve">  послуг</v>
          </cell>
        </row>
        <row r="109">
          <cell r="A109" t="str">
            <v xml:space="preserve">    в тому числi:</v>
          </cell>
        </row>
        <row r="110">
          <cell r="A110" t="str">
            <v xml:space="preserve"> покупка товарiв       </v>
          </cell>
        </row>
        <row r="111">
          <cell r="A111" t="str">
            <v xml:space="preserve"> оплата послуг         </v>
          </cell>
        </row>
        <row r="112">
          <cell r="A112" t="str">
            <v>2.Обов'язковi платежi та</v>
          </cell>
        </row>
        <row r="113">
          <cell r="A113" t="str">
            <v xml:space="preserve">  добровiльнi внески</v>
          </cell>
        </row>
        <row r="114">
          <cell r="A114" t="str">
            <v xml:space="preserve">       iз них:</v>
          </cell>
        </row>
        <row r="115">
          <cell r="A115" t="str">
            <v xml:space="preserve"> прибутковий податок з </v>
          </cell>
        </row>
        <row r="116">
          <cell r="A116" t="str">
            <v xml:space="preserve"> населення             </v>
          </cell>
        </row>
        <row r="117">
          <cell r="A117" t="str">
            <v>3.Прирiст вкладiв,придбання</v>
          </cell>
        </row>
        <row r="118">
          <cell r="A118" t="str">
            <v xml:space="preserve">  облiгацiй Державној внутр.</v>
          </cell>
        </row>
        <row r="119">
          <cell r="A119" t="str">
            <v xml:space="preserve">  позики,iнш.цiнних паперiв  </v>
          </cell>
        </row>
        <row r="120">
          <cell r="A120" t="str">
            <v>Всього</v>
          </cell>
        </row>
        <row r="121">
          <cell r="A121" t="str">
            <v xml:space="preserve">В. Перевищення доходiв над </v>
          </cell>
        </row>
        <row r="122">
          <cell r="A122" t="str">
            <v xml:space="preserve">   витратами</v>
          </cell>
        </row>
        <row r="123">
          <cell r="A123" t="str">
            <v>Баланс</v>
          </cell>
        </row>
        <row r="124">
          <cell r="A124" t="str">
            <v>_x000C_</v>
          </cell>
        </row>
        <row r="130">
          <cell r="A130" t="str">
            <v>А. ГРОШОВI ДОХОДИ</v>
          </cell>
        </row>
        <row r="131">
          <cell r="A131" t="str">
            <v>1.Заробiтна плата</v>
          </cell>
        </row>
        <row r="132">
          <cell r="A132" t="str">
            <v>2.Оплата працi робiтникiв</v>
          </cell>
        </row>
        <row r="133">
          <cell r="A133" t="str">
            <v xml:space="preserve">  кооперативiв</v>
          </cell>
        </row>
        <row r="134">
          <cell r="A134" t="str">
            <v>3.Доходи робiтникiв та служ-</v>
          </cell>
        </row>
        <row r="135">
          <cell r="A135" t="str">
            <v xml:space="preserve">  бовцiв вiд пiдприїмств та</v>
          </cell>
        </row>
        <row r="136">
          <cell r="A136" t="str">
            <v xml:space="preserve">  органiзацiй крiм зар.плати</v>
          </cell>
        </row>
        <row r="137">
          <cell r="A137" t="str">
            <v xml:space="preserve">4.Грошовi доходи вiд   </v>
          </cell>
        </row>
        <row r="138">
          <cell r="A138" t="str">
            <v xml:space="preserve">  колгоспiв            </v>
          </cell>
        </row>
        <row r="139">
          <cell r="A139" t="str">
            <v>5.Надходження вiд продажу</v>
          </cell>
        </row>
        <row r="140">
          <cell r="A140" t="str">
            <v xml:space="preserve">  продуктiв сiльсьгого госп.</v>
          </cell>
        </row>
        <row r="141">
          <cell r="A141" t="str">
            <v>Всього трудових доходiв</v>
          </cell>
        </row>
        <row r="142">
          <cell r="A142" t="str">
            <v>(рядки 1+2+3+4+5)</v>
          </cell>
        </row>
        <row r="143">
          <cell r="A143" t="str">
            <v>6.Пенсiј, допомоги,стипендiј</v>
          </cell>
        </row>
        <row r="144">
          <cell r="A144" t="str">
            <v xml:space="preserve">  та iншi надходження</v>
          </cell>
        </row>
        <row r="145">
          <cell r="A145" t="str">
            <v xml:space="preserve">     в тому числi:</v>
          </cell>
        </row>
        <row r="146">
          <cell r="A146" t="str">
            <v xml:space="preserve"> пенсiј, допомоги, стипендiј</v>
          </cell>
        </row>
        <row r="147">
          <cell r="A147" t="str">
            <v>Баланс</v>
          </cell>
        </row>
        <row r="148">
          <cell r="A148" t="str">
            <v>Б.ВИТРАТИ ТА ЗАОЩАДЖЕННЯ</v>
          </cell>
        </row>
        <row r="149">
          <cell r="A149" t="str">
            <v>1.Покупка товарiв та оплата</v>
          </cell>
        </row>
        <row r="150">
          <cell r="A150" t="str">
            <v xml:space="preserve">  послуг</v>
          </cell>
        </row>
        <row r="151">
          <cell r="A151" t="str">
            <v xml:space="preserve">    в тому числi:</v>
          </cell>
        </row>
        <row r="152">
          <cell r="A152" t="str">
            <v xml:space="preserve"> покупка товарiв       </v>
          </cell>
        </row>
        <row r="153">
          <cell r="A153" t="str">
            <v xml:space="preserve"> оплата послуг         </v>
          </cell>
        </row>
        <row r="154">
          <cell r="A154" t="str">
            <v>2.Обов'язковi платежi та</v>
          </cell>
        </row>
        <row r="155">
          <cell r="A155" t="str">
            <v xml:space="preserve">  добровiльнi внески</v>
          </cell>
        </row>
        <row r="156">
          <cell r="A156" t="str">
            <v xml:space="preserve">       iз них:</v>
          </cell>
        </row>
        <row r="157">
          <cell r="A157" t="str">
            <v xml:space="preserve"> прибутковий податок з </v>
          </cell>
        </row>
        <row r="158">
          <cell r="A158" t="str">
            <v xml:space="preserve"> населення             </v>
          </cell>
        </row>
        <row r="159">
          <cell r="A159" t="str">
            <v>3.Прирiст вкладiв,придбання</v>
          </cell>
        </row>
        <row r="160">
          <cell r="A160" t="str">
            <v xml:space="preserve">  облiгацiй Державној внутр.</v>
          </cell>
        </row>
        <row r="161">
          <cell r="A161" t="str">
            <v xml:space="preserve">  позики,iнш.цiнних паперiв  </v>
          </cell>
        </row>
        <row r="162">
          <cell r="A162" t="str">
            <v>Всього</v>
          </cell>
        </row>
        <row r="163">
          <cell r="A163" t="str">
            <v xml:space="preserve">В. Перевищення доходiв над </v>
          </cell>
        </row>
        <row r="164">
          <cell r="A164" t="str">
            <v xml:space="preserve">   витратами</v>
          </cell>
        </row>
        <row r="165">
          <cell r="A165" t="str">
            <v>Баланс</v>
          </cell>
        </row>
        <row r="166">
          <cell r="A166" t="str">
            <v>_x000C_</v>
          </cell>
        </row>
      </sheetData>
    </sheetDataSet>
  </externalBook>
</externalLink>
</file>

<file path=xl/externalLinks/externalLink29.xml><?xml version="1.0" encoding="utf-8"?>
<externalLink xmlns="http://schemas.openxmlformats.org/spreadsheetml/2006/main">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1.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32.xml><?xml version="1.0" encoding="utf-8"?>
<externalLink xmlns="http://schemas.openxmlformats.org/spreadsheetml/2006/main">
  <externalBook xmlns:r="http://schemas.openxmlformats.org/officeDocument/2006/relationships" r:id="rId1">
    <sheetNames>
      <sheetName val="Inform"/>
      <sheetName val="Технич лист"/>
    </sheetNames>
    <sheetDataSet>
      <sheetData sheetId="0" refreshError="1"/>
      <sheetData sheetId="1" refreshError="1"/>
    </sheetDataSet>
  </externalBook>
</externalLink>
</file>

<file path=xl/externalLinks/externalLink33.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4.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Set>
  </externalBook>
</externalLink>
</file>

<file path=xl/externalLinks/externalLink35.xml><?xml version="1.0" encoding="utf-8"?>
<externalLink xmlns="http://schemas.openxmlformats.org/spreadsheetml/2006/main">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Inform"/>
    </sheetNames>
    <sheetDataSet>
      <sheetData sheetId="0"/>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МТР Газ України"/>
      <sheetName val="Inform"/>
      <sheetName val="1_Структура по елементах"/>
    </sheetNames>
    <sheetDataSet>
      <sheetData sheetId="0" refreshError="1"/>
      <sheetData sheetId="1" refreshError="1"/>
      <sheetData sheetId="2"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C000"/>
  </sheetPr>
  <dimension ref="A1:Q245"/>
  <sheetViews>
    <sheetView view="pageBreakPreview" zoomScale="80" zoomScaleNormal="60" zoomScaleSheetLayoutView="80" workbookViewId="0">
      <selection activeCell="A12" sqref="A12"/>
    </sheetView>
  </sheetViews>
  <sheetFormatPr defaultRowHeight="23.25"/>
  <cols>
    <col min="1" max="1" width="72.5703125" style="177" customWidth="1"/>
    <col min="2" max="2" width="17.140625" style="179" customWidth="1"/>
    <col min="3" max="4" width="25.28515625" style="179" customWidth="1"/>
    <col min="5" max="5" width="23.42578125" style="179" customWidth="1"/>
    <col min="6" max="6" width="23.85546875" style="179" customWidth="1"/>
    <col min="7" max="7" width="22.42578125" style="179" customWidth="1"/>
    <col min="8" max="8" width="10" style="28" customWidth="1"/>
    <col min="9" max="9" width="9.5703125" style="28" customWidth="1"/>
    <col min="10" max="16384" width="9.140625" style="28"/>
  </cols>
  <sheetData>
    <row r="1" spans="1:11" ht="23.25" customHeight="1">
      <c r="B1" s="178"/>
      <c r="D1" s="177"/>
      <c r="E1" s="177" t="s">
        <v>238</v>
      </c>
      <c r="F1" s="177"/>
      <c r="G1" s="177"/>
      <c r="H1" s="88"/>
      <c r="I1" s="88"/>
      <c r="J1" s="88"/>
      <c r="K1" s="88"/>
    </row>
    <row r="2" spans="1:11" ht="18.75" customHeight="1">
      <c r="A2" s="180"/>
      <c r="D2" s="181"/>
      <c r="E2" s="377" t="s">
        <v>358</v>
      </c>
      <c r="F2" s="377"/>
      <c r="G2" s="377"/>
      <c r="H2" s="88"/>
      <c r="I2" s="88"/>
      <c r="J2" s="88"/>
      <c r="K2" s="88"/>
    </row>
    <row r="3" spans="1:11" ht="18.75" customHeight="1">
      <c r="A3" s="179"/>
      <c r="C3" s="181"/>
      <c r="D3" s="181"/>
      <c r="E3" s="377"/>
      <c r="F3" s="377"/>
      <c r="G3" s="377"/>
      <c r="H3" s="88"/>
      <c r="I3" s="88"/>
      <c r="J3" s="88"/>
      <c r="K3" s="88"/>
    </row>
    <row r="4" spans="1:11" ht="18.75" customHeight="1">
      <c r="A4" s="179"/>
      <c r="C4" s="181"/>
      <c r="D4" s="181"/>
      <c r="E4" s="377"/>
      <c r="F4" s="377"/>
      <c r="G4" s="377"/>
      <c r="H4" s="88"/>
      <c r="I4" s="88"/>
      <c r="J4" s="88"/>
      <c r="K4" s="88"/>
    </row>
    <row r="5" spans="1:11" ht="62.25" customHeight="1">
      <c r="B5" s="182"/>
      <c r="C5" s="182"/>
      <c r="E5" s="378"/>
      <c r="F5" s="378"/>
      <c r="G5" s="378"/>
    </row>
    <row r="6" spans="1:11" ht="25.5" customHeight="1">
      <c r="A6" s="183"/>
      <c r="B6" s="384"/>
      <c r="C6" s="384"/>
      <c r="D6" s="384"/>
      <c r="E6" s="184"/>
      <c r="F6" s="185" t="s">
        <v>648</v>
      </c>
      <c r="G6" s="186" t="s">
        <v>259</v>
      </c>
    </row>
    <row r="7" spans="1:11" ht="77.25" customHeight="1">
      <c r="A7" s="187" t="s">
        <v>14</v>
      </c>
      <c r="B7" s="384" t="s">
        <v>539</v>
      </c>
      <c r="C7" s="384"/>
      <c r="D7" s="384"/>
      <c r="E7" s="188"/>
      <c r="F7" s="189" t="s">
        <v>131</v>
      </c>
      <c r="G7" s="186">
        <v>39754779</v>
      </c>
    </row>
    <row r="8" spans="1:11" ht="25.5" customHeight="1">
      <c r="A8" s="183" t="s">
        <v>15</v>
      </c>
      <c r="B8" s="384" t="s">
        <v>481</v>
      </c>
      <c r="C8" s="384"/>
      <c r="D8" s="384"/>
      <c r="E8" s="184"/>
      <c r="F8" s="189" t="s">
        <v>130</v>
      </c>
      <c r="G8" s="186">
        <v>150</v>
      </c>
    </row>
    <row r="9" spans="1:11" ht="51" customHeight="1">
      <c r="A9" s="183" t="s">
        <v>19</v>
      </c>
      <c r="B9" s="384" t="s">
        <v>482</v>
      </c>
      <c r="C9" s="384"/>
      <c r="D9" s="384"/>
      <c r="E9" s="184"/>
      <c r="F9" s="189" t="s">
        <v>129</v>
      </c>
      <c r="G9" s="186">
        <v>1210136600</v>
      </c>
    </row>
    <row r="10" spans="1:11" ht="25.5" customHeight="1">
      <c r="A10" s="187" t="s">
        <v>382</v>
      </c>
      <c r="B10" s="384"/>
      <c r="C10" s="384"/>
      <c r="D10" s="384"/>
      <c r="E10" s="188"/>
      <c r="F10" s="189" t="s">
        <v>9</v>
      </c>
      <c r="G10" s="186"/>
    </row>
    <row r="11" spans="1:11" ht="25.5" customHeight="1">
      <c r="A11" s="187" t="s">
        <v>17</v>
      </c>
      <c r="B11" s="384"/>
      <c r="C11" s="384"/>
      <c r="D11" s="384"/>
      <c r="E11" s="188"/>
      <c r="F11" s="189" t="s">
        <v>8</v>
      </c>
      <c r="G11" s="186"/>
    </row>
    <row r="12" spans="1:11" ht="25.5" customHeight="1">
      <c r="A12" s="187" t="s">
        <v>16</v>
      </c>
      <c r="B12" s="384" t="s">
        <v>483</v>
      </c>
      <c r="C12" s="384"/>
      <c r="D12" s="384"/>
      <c r="E12" s="188"/>
      <c r="F12" s="189" t="s">
        <v>10</v>
      </c>
      <c r="G12" s="186" t="s">
        <v>484</v>
      </c>
    </row>
    <row r="13" spans="1:11" ht="25.5" customHeight="1">
      <c r="A13" s="187" t="s">
        <v>328</v>
      </c>
      <c r="B13" s="384"/>
      <c r="C13" s="384"/>
      <c r="D13" s="384"/>
      <c r="E13" s="384" t="s">
        <v>192</v>
      </c>
      <c r="F13" s="393"/>
      <c r="G13" s="190" t="s">
        <v>540</v>
      </c>
    </row>
    <row r="14" spans="1:11" ht="25.5" customHeight="1">
      <c r="A14" s="187" t="s">
        <v>20</v>
      </c>
      <c r="B14" s="384" t="s">
        <v>541</v>
      </c>
      <c r="C14" s="384"/>
      <c r="D14" s="384"/>
      <c r="E14" s="384" t="s">
        <v>193</v>
      </c>
      <c r="F14" s="392"/>
      <c r="G14" s="191"/>
    </row>
    <row r="15" spans="1:11" ht="25.5" customHeight="1">
      <c r="A15" s="187" t="s">
        <v>105</v>
      </c>
      <c r="B15" s="384">
        <v>121</v>
      </c>
      <c r="C15" s="384"/>
      <c r="D15" s="384"/>
      <c r="E15" s="192"/>
      <c r="F15" s="192"/>
      <c r="G15" s="192"/>
    </row>
    <row r="16" spans="1:11" ht="50.25" customHeight="1">
      <c r="A16" s="183" t="s">
        <v>11</v>
      </c>
      <c r="B16" s="384" t="s">
        <v>485</v>
      </c>
      <c r="C16" s="384"/>
      <c r="D16" s="384"/>
      <c r="E16" s="193"/>
      <c r="F16" s="193"/>
      <c r="G16" s="193"/>
    </row>
    <row r="17" spans="1:17" ht="25.5" customHeight="1">
      <c r="A17" s="187" t="s">
        <v>12</v>
      </c>
      <c r="B17" s="384" t="s">
        <v>542</v>
      </c>
      <c r="C17" s="384"/>
      <c r="D17" s="384"/>
      <c r="E17" s="192"/>
      <c r="F17" s="192"/>
      <c r="G17" s="192"/>
    </row>
    <row r="18" spans="1:17" ht="25.5" customHeight="1">
      <c r="A18" s="183" t="s">
        <v>13</v>
      </c>
      <c r="B18" s="384" t="s">
        <v>486</v>
      </c>
      <c r="C18" s="384"/>
      <c r="D18" s="384"/>
      <c r="E18" s="193"/>
      <c r="F18" s="193"/>
      <c r="G18" s="193"/>
    </row>
    <row r="19" spans="1:17" ht="46.5" customHeight="1">
      <c r="A19" s="390" t="s">
        <v>239</v>
      </c>
      <c r="B19" s="390"/>
      <c r="C19" s="390"/>
      <c r="D19" s="390"/>
      <c r="E19" s="390"/>
      <c r="F19" s="390"/>
      <c r="G19" s="390"/>
    </row>
    <row r="20" spans="1:17" ht="27">
      <c r="A20" s="390" t="s">
        <v>381</v>
      </c>
      <c r="B20" s="390"/>
      <c r="C20" s="390"/>
      <c r="D20" s="390"/>
      <c r="E20" s="390"/>
      <c r="F20" s="390"/>
      <c r="G20" s="390"/>
    </row>
    <row r="21" spans="1:17">
      <c r="A21" s="389" t="s">
        <v>649</v>
      </c>
      <c r="B21" s="389"/>
      <c r="C21" s="389"/>
      <c r="D21" s="389"/>
      <c r="E21" s="389"/>
      <c r="F21" s="389"/>
      <c r="G21" s="389"/>
    </row>
    <row r="22" spans="1:17" ht="20.25" customHeight="1">
      <c r="A22" s="385" t="s">
        <v>356</v>
      </c>
      <c r="B22" s="385"/>
      <c r="C22" s="385"/>
      <c r="D22" s="385"/>
      <c r="E22" s="385"/>
      <c r="F22" s="385"/>
      <c r="G22" s="385"/>
    </row>
    <row r="23" spans="1:17">
      <c r="A23" s="391" t="s">
        <v>205</v>
      </c>
      <c r="B23" s="391"/>
      <c r="C23" s="391"/>
      <c r="D23" s="391"/>
      <c r="E23" s="391"/>
      <c r="F23" s="391"/>
      <c r="G23" s="391"/>
    </row>
    <row r="24" spans="1:17" ht="43.5" customHeight="1">
      <c r="A24" s="398" t="s">
        <v>286</v>
      </c>
      <c r="B24" s="383" t="s">
        <v>18</v>
      </c>
      <c r="C24" s="395" t="s">
        <v>357</v>
      </c>
      <c r="D24" s="394" t="s">
        <v>355</v>
      </c>
      <c r="E24" s="394"/>
      <c r="F24" s="394"/>
      <c r="G24" s="394"/>
      <c r="Q24" s="28" t="s">
        <v>374</v>
      </c>
    </row>
    <row r="25" spans="1:17" ht="44.25" customHeight="1">
      <c r="A25" s="398"/>
      <c r="B25" s="383"/>
      <c r="C25" s="396"/>
      <c r="D25" s="194" t="s">
        <v>264</v>
      </c>
      <c r="E25" s="194" t="s">
        <v>247</v>
      </c>
      <c r="F25" s="194" t="s">
        <v>274</v>
      </c>
      <c r="G25" s="194" t="s">
        <v>275</v>
      </c>
    </row>
    <row r="26" spans="1:17" ht="15.75" customHeight="1">
      <c r="A26" s="195">
        <v>1</v>
      </c>
      <c r="B26" s="196">
        <v>2</v>
      </c>
      <c r="C26" s="195">
        <v>3</v>
      </c>
      <c r="D26" s="195">
        <v>4</v>
      </c>
      <c r="E26" s="196">
        <v>5</v>
      </c>
      <c r="F26" s="195">
        <v>6</v>
      </c>
      <c r="G26" s="196">
        <v>7</v>
      </c>
    </row>
    <row r="27" spans="1:17" ht="24.95" customHeight="1">
      <c r="A27" s="382" t="s">
        <v>98</v>
      </c>
      <c r="B27" s="382"/>
      <c r="C27" s="382"/>
      <c r="D27" s="382"/>
      <c r="E27" s="382"/>
      <c r="F27" s="382"/>
      <c r="G27" s="382"/>
    </row>
    <row r="28" spans="1:17" ht="46.5">
      <c r="A28" s="197" t="s">
        <v>206</v>
      </c>
      <c r="B28" s="190">
        <f>'1. Фін результат'!B8</f>
        <v>1000</v>
      </c>
      <c r="C28" s="198">
        <f>'1. Фін результат'!C8</f>
        <v>260</v>
      </c>
      <c r="D28" s="198">
        <f>'1. Фін результат'!D8</f>
        <v>130</v>
      </c>
      <c r="E28" s="198">
        <f>'1. Фін результат'!E8</f>
        <v>432</v>
      </c>
      <c r="F28" s="199">
        <f>E28-D28</f>
        <v>302</v>
      </c>
      <c r="G28" s="200">
        <f>E28*100/D28</f>
        <v>332.30769230769232</v>
      </c>
    </row>
    <row r="29" spans="1:17" ht="46.5">
      <c r="A29" s="197" t="s">
        <v>175</v>
      </c>
      <c r="B29" s="190">
        <f>'1. Фін результат'!B12</f>
        <v>1010</v>
      </c>
      <c r="C29" s="198">
        <f>'1. Фін результат'!C12</f>
        <v>0</v>
      </c>
      <c r="D29" s="198">
        <v>0</v>
      </c>
      <c r="E29" s="198">
        <v>0</v>
      </c>
      <c r="F29" s="199">
        <f t="shared" ref="F29:F41" si="0">E29-D29</f>
        <v>0</v>
      </c>
      <c r="G29" s="200">
        <f>E29*100</f>
        <v>0</v>
      </c>
    </row>
    <row r="30" spans="1:17">
      <c r="A30" s="201" t="s">
        <v>265</v>
      </c>
      <c r="B30" s="190">
        <f>'1. Фін результат'!B21</f>
        <v>1020</v>
      </c>
      <c r="C30" s="198">
        <f>'1. Фін результат'!C21</f>
        <v>260</v>
      </c>
      <c r="D30" s="198">
        <f>'1. Фін результат'!D21</f>
        <v>130</v>
      </c>
      <c r="E30" s="198">
        <f>'1. Фін результат'!E21</f>
        <v>432</v>
      </c>
      <c r="F30" s="199">
        <f t="shared" si="0"/>
        <v>302</v>
      </c>
      <c r="G30" s="200">
        <f>E30*100/D30</f>
        <v>332.30769230769232</v>
      </c>
    </row>
    <row r="31" spans="1:17">
      <c r="A31" s="197" t="s">
        <v>141</v>
      </c>
      <c r="B31" s="190">
        <f>'1. Фін результат'!B26</f>
        <v>1040</v>
      </c>
      <c r="C31" s="198">
        <f>'1. Фін результат'!C26</f>
        <v>7713</v>
      </c>
      <c r="D31" s="198">
        <f>'1. Фін результат'!D26</f>
        <v>10135</v>
      </c>
      <c r="E31" s="198">
        <f>'1. Фін результат'!E26</f>
        <v>9828</v>
      </c>
      <c r="F31" s="199">
        <f t="shared" si="0"/>
        <v>-307</v>
      </c>
      <c r="G31" s="200">
        <f>E31*100/D31</f>
        <v>96.970892945239271</v>
      </c>
    </row>
    <row r="32" spans="1:17">
      <c r="A32" s="197" t="s">
        <v>138</v>
      </c>
      <c r="B32" s="190">
        <f>'1. Фін результат'!B62</f>
        <v>1070</v>
      </c>
      <c r="C32" s="198">
        <f>'1. Фін результат'!C62</f>
        <v>0</v>
      </c>
      <c r="D32" s="198">
        <v>0</v>
      </c>
      <c r="E32" s="198">
        <v>0</v>
      </c>
      <c r="F32" s="199">
        <f t="shared" si="0"/>
        <v>0</v>
      </c>
      <c r="G32" s="200">
        <f>E32*100</f>
        <v>0</v>
      </c>
    </row>
    <row r="33" spans="1:7">
      <c r="A33" s="197" t="s">
        <v>142</v>
      </c>
      <c r="B33" s="190">
        <f>'1. Фін результат'!B120</f>
        <v>1300</v>
      </c>
      <c r="C33" s="198">
        <f>'1. Фін результат'!C120</f>
        <v>-11703</v>
      </c>
      <c r="D33" s="198">
        <f>'1. Фін результат'!D120</f>
        <v>-15988</v>
      </c>
      <c r="E33" s="198">
        <f>'1. Фін результат'!E120</f>
        <v>-14457</v>
      </c>
      <c r="F33" s="199">
        <f t="shared" si="0"/>
        <v>1531</v>
      </c>
      <c r="G33" s="200">
        <f>E33*100/D33</f>
        <v>90.424068051038276</v>
      </c>
    </row>
    <row r="34" spans="1:7" ht="45">
      <c r="A34" s="202" t="s">
        <v>4</v>
      </c>
      <c r="B34" s="190">
        <f>'1. Фін результат'!B99</f>
        <v>1100</v>
      </c>
      <c r="C34" s="198">
        <f>'1. Фін результат'!C99</f>
        <v>-19156</v>
      </c>
      <c r="D34" s="198">
        <f>'1. Фін результат'!D99</f>
        <v>-25993</v>
      </c>
      <c r="E34" s="198">
        <f>'1. Фін результат'!E99</f>
        <v>-23853</v>
      </c>
      <c r="F34" s="199">
        <f t="shared" si="0"/>
        <v>2140</v>
      </c>
      <c r="G34" s="200">
        <f>E34*100/D34</f>
        <v>91.767014196129722</v>
      </c>
    </row>
    <row r="35" spans="1:7">
      <c r="A35" s="203" t="s">
        <v>143</v>
      </c>
      <c r="B35" s="190">
        <f>'1. Фін результат'!B131</f>
        <v>1410</v>
      </c>
      <c r="C35" s="198">
        <f>'1. Фін результат'!C131</f>
        <v>-17247</v>
      </c>
      <c r="D35" s="198">
        <f>'1. Фін результат'!D131</f>
        <v>-24379</v>
      </c>
      <c r="E35" s="198">
        <f>'1. Фін результат'!E131</f>
        <v>-21360</v>
      </c>
      <c r="F35" s="199">
        <f t="shared" si="0"/>
        <v>3019</v>
      </c>
      <c r="G35" s="200">
        <f>E35*100/D35</f>
        <v>87.616391156323061</v>
      </c>
    </row>
    <row r="36" spans="1:7">
      <c r="A36" s="204" t="s">
        <v>229</v>
      </c>
      <c r="B36" s="190">
        <f>' 5. Коефіцієнти'!B8</f>
        <v>5010</v>
      </c>
      <c r="C36" s="198">
        <f>' 5. Коефіцієнти'!D8</f>
        <v>-66.33461538461539</v>
      </c>
      <c r="D36" s="198">
        <f>' 5. Коефіцієнти'!D8</f>
        <v>-66.33461538461539</v>
      </c>
      <c r="E36" s="198">
        <f>' 5. Коефіцієнти'!E8</f>
        <v>-49.444444444444443</v>
      </c>
      <c r="F36" s="199">
        <f t="shared" si="0"/>
        <v>16.890170940170947</v>
      </c>
      <c r="G36" s="200">
        <f>E36*100/D36</f>
        <v>74.537922859370056</v>
      </c>
    </row>
    <row r="37" spans="1:7" ht="46.5">
      <c r="A37" s="204" t="s">
        <v>144</v>
      </c>
      <c r="B37" s="190">
        <f>'1. Фін результат'!B121</f>
        <v>1310</v>
      </c>
      <c r="C37" s="198">
        <f>'1. Фін результат'!C121</f>
        <v>0</v>
      </c>
      <c r="D37" s="198">
        <f>'1. Фін результат'!D121</f>
        <v>0</v>
      </c>
      <c r="E37" s="198">
        <f>'1. Фін результат'!E121</f>
        <v>0</v>
      </c>
      <c r="F37" s="199">
        <f t="shared" si="0"/>
        <v>0</v>
      </c>
      <c r="G37" s="200">
        <f>E37*100</f>
        <v>0</v>
      </c>
    </row>
    <row r="38" spans="1:7">
      <c r="A38" s="197" t="s">
        <v>233</v>
      </c>
      <c r="B38" s="190">
        <f>'1. Фін результат'!B122</f>
        <v>1320</v>
      </c>
      <c r="C38" s="198">
        <f>'1. Фін результат'!C122</f>
        <v>9015</v>
      </c>
      <c r="D38" s="198">
        <f>'1. Фін результат'!D122</f>
        <v>11338</v>
      </c>
      <c r="E38" s="198">
        <f>'1. Фін результат'!E122</f>
        <v>9118</v>
      </c>
      <c r="F38" s="199">
        <f t="shared" si="0"/>
        <v>-2220</v>
      </c>
      <c r="G38" s="200">
        <f>E38*100/D38</f>
        <v>80.419827130005288</v>
      </c>
    </row>
    <row r="39" spans="1:7">
      <c r="A39" s="203" t="s">
        <v>96</v>
      </c>
      <c r="B39" s="190">
        <f>'1. Фін результат'!B112</f>
        <v>1170</v>
      </c>
      <c r="C39" s="198">
        <f>'1. Фін результат'!C112</f>
        <v>-10141</v>
      </c>
      <c r="D39" s="198">
        <f>'1. Фін результат'!D112</f>
        <v>-14655</v>
      </c>
      <c r="E39" s="198">
        <f>'1. Фін результат'!E112</f>
        <v>-14735</v>
      </c>
      <c r="F39" s="199">
        <f t="shared" si="0"/>
        <v>-80</v>
      </c>
      <c r="G39" s="200">
        <f>E39*100/D39</f>
        <v>100.54588877516206</v>
      </c>
    </row>
    <row r="40" spans="1:7">
      <c r="A40" s="205" t="s">
        <v>139</v>
      </c>
      <c r="B40" s="190">
        <f>'1. Фін результат'!B113</f>
        <v>1180</v>
      </c>
      <c r="C40" s="198"/>
      <c r="D40" s="198"/>
      <c r="E40" s="198"/>
      <c r="F40" s="199">
        <f t="shared" si="0"/>
        <v>0</v>
      </c>
      <c r="G40" s="200"/>
    </row>
    <row r="41" spans="1:7">
      <c r="A41" s="202" t="s">
        <v>230</v>
      </c>
      <c r="B41" s="190">
        <f>'1. Фін результат'!B115</f>
        <v>1200</v>
      </c>
      <c r="C41" s="198">
        <f>'1. Фін результат'!C115</f>
        <v>-10141</v>
      </c>
      <c r="D41" s="198">
        <f>'1. Фін результат'!D115</f>
        <v>-14655</v>
      </c>
      <c r="E41" s="198">
        <f>'1. Фін результат'!E115</f>
        <v>-14735</v>
      </c>
      <c r="F41" s="199">
        <f t="shared" si="0"/>
        <v>-80</v>
      </c>
      <c r="G41" s="200">
        <f>E41*100/D41</f>
        <v>100.54588877516206</v>
      </c>
    </row>
    <row r="42" spans="1:7">
      <c r="A42" s="204" t="s">
        <v>231</v>
      </c>
      <c r="B42" s="190">
        <f>' 5. Коефіцієнти'!B11</f>
        <v>5040</v>
      </c>
      <c r="C42" s="198"/>
      <c r="D42" s="198"/>
      <c r="E42" s="198"/>
      <c r="F42" s="199"/>
      <c r="G42" s="200"/>
    </row>
    <row r="43" spans="1:7">
      <c r="A43" s="379" t="s">
        <v>156</v>
      </c>
      <c r="B43" s="380"/>
      <c r="C43" s="380"/>
      <c r="D43" s="380"/>
      <c r="E43" s="380"/>
      <c r="F43" s="380"/>
      <c r="G43" s="381"/>
    </row>
    <row r="44" spans="1:7">
      <c r="A44" s="204" t="s">
        <v>359</v>
      </c>
      <c r="B44" s="190">
        <f>'2. Розрахунки з бюджетом'!B21</f>
        <v>2100</v>
      </c>
      <c r="C44" s="198"/>
      <c r="D44" s="198"/>
      <c r="E44" s="198"/>
      <c r="F44" s="199"/>
      <c r="G44" s="200"/>
    </row>
    <row r="45" spans="1:7">
      <c r="A45" s="206" t="s">
        <v>155</v>
      </c>
      <c r="B45" s="190">
        <f>'2. Розрахунки з бюджетом'!B24</f>
        <v>2110</v>
      </c>
      <c r="C45" s="198"/>
      <c r="D45" s="198"/>
      <c r="E45" s="198"/>
      <c r="F45" s="199"/>
      <c r="G45" s="200"/>
    </row>
    <row r="46" spans="1:7" ht="46.5">
      <c r="A46" s="206" t="s">
        <v>595</v>
      </c>
      <c r="B46" s="190" t="s">
        <v>321</v>
      </c>
      <c r="C46" s="198"/>
      <c r="D46" s="198"/>
      <c r="E46" s="198"/>
      <c r="F46" s="199"/>
      <c r="G46" s="200"/>
    </row>
    <row r="47" spans="1:7" ht="46.5">
      <c r="A47" s="204" t="s">
        <v>257</v>
      </c>
      <c r="B47" s="190">
        <f>'2. Розрахунки з бюджетом'!B27</f>
        <v>2140</v>
      </c>
      <c r="C47" s="198">
        <f>'2. Розрахунки з бюджетом'!C27</f>
        <v>635</v>
      </c>
      <c r="D47" s="198">
        <f>'2. Розрахунки з бюджетом'!D27</f>
        <v>1961</v>
      </c>
      <c r="E47" s="198">
        <f>'2. Розрахунки з бюджетом'!E27</f>
        <v>1946</v>
      </c>
      <c r="F47" s="199">
        <f>E47-D47</f>
        <v>-15</v>
      </c>
      <c r="G47" s="200">
        <f>E47*100/D47</f>
        <v>99.235084140744519</v>
      </c>
    </row>
    <row r="48" spans="1:7" ht="46.5">
      <c r="A48" s="204" t="s">
        <v>83</v>
      </c>
      <c r="B48" s="190">
        <f>'2. Розрахунки з бюджетом'!B38</f>
        <v>2150</v>
      </c>
      <c r="C48" s="198">
        <f>'2. Розрахунки з бюджетом'!C38</f>
        <v>1517</v>
      </c>
      <c r="D48" s="198">
        <f>'2. Розрахунки з бюджетом'!D38</f>
        <v>2213</v>
      </c>
      <c r="E48" s="198">
        <f>'2. Розрахунки з бюджетом'!E38</f>
        <v>2191</v>
      </c>
      <c r="F48" s="199">
        <f t="shared" ref="F48:F49" si="1">E48-D48</f>
        <v>-22</v>
      </c>
      <c r="G48" s="200">
        <f>E48*100/D48</f>
        <v>99.005874378671493</v>
      </c>
    </row>
    <row r="49" spans="1:7">
      <c r="A49" s="203" t="s">
        <v>266</v>
      </c>
      <c r="B49" s="190">
        <f>'2. Розрахунки з бюджетом'!B39</f>
        <v>2200</v>
      </c>
      <c r="C49" s="198">
        <f>C47+C48</f>
        <v>2152</v>
      </c>
      <c r="D49" s="198">
        <f>D47+D48</f>
        <v>4174</v>
      </c>
      <c r="E49" s="198">
        <f>E47+E48</f>
        <v>4137</v>
      </c>
      <c r="F49" s="199">
        <f t="shared" si="1"/>
        <v>-37</v>
      </c>
      <c r="G49" s="200">
        <f>E49*100/D49</f>
        <v>99.113560134163876</v>
      </c>
    </row>
    <row r="50" spans="1:7">
      <c r="A50" s="379" t="s">
        <v>154</v>
      </c>
      <c r="B50" s="380"/>
      <c r="C50" s="380"/>
      <c r="D50" s="380"/>
      <c r="E50" s="380"/>
      <c r="F50" s="380"/>
      <c r="G50" s="381"/>
    </row>
    <row r="51" spans="1:7">
      <c r="A51" s="203" t="s">
        <v>145</v>
      </c>
      <c r="B51" s="190">
        <f>'3. Рух грошових коштів'!B110</f>
        <v>3600</v>
      </c>
      <c r="C51" s="198">
        <f>'3. Рух грошових коштів'!C110</f>
        <v>15292</v>
      </c>
      <c r="D51" s="198">
        <f>'3. Рух грошових коштів'!D110</f>
        <v>9095</v>
      </c>
      <c r="E51" s="198">
        <f>'3. Рух грошових коштів'!E110</f>
        <v>9095</v>
      </c>
      <c r="F51" s="199">
        <f>E51-D51</f>
        <v>0</v>
      </c>
      <c r="G51" s="200">
        <f>E51*100/D51</f>
        <v>100</v>
      </c>
    </row>
    <row r="52" spans="1:7" ht="46.5">
      <c r="A52" s="204" t="s">
        <v>146</v>
      </c>
      <c r="B52" s="190">
        <f>'3. Рух грошових коштів'!B30</f>
        <v>3090</v>
      </c>
      <c r="C52" s="198">
        <f>'3. Рух грошових коштів'!C30</f>
        <v>3194</v>
      </c>
      <c r="D52" s="198">
        <f>'3. Рух грошових коштів'!D30</f>
        <v>-13047</v>
      </c>
      <c r="E52" s="198">
        <f>'3. Рух грошових коштів'!E30</f>
        <v>-12998</v>
      </c>
      <c r="F52" s="199">
        <f t="shared" ref="F52:F56" si="2">E52-D52</f>
        <v>49</v>
      </c>
      <c r="G52" s="200">
        <f>E52*100/D52</f>
        <v>99.624434735954623</v>
      </c>
    </row>
    <row r="53" spans="1:7" ht="46.5">
      <c r="A53" s="204" t="s">
        <v>234</v>
      </c>
      <c r="B53" s="190">
        <f>'3. Рух грошових коштів'!B77</f>
        <v>3320</v>
      </c>
      <c r="C53" s="198">
        <f>'3. Рух грошових коштів'!C77</f>
        <v>-20640</v>
      </c>
      <c r="D53" s="198">
        <f>'3. Рух грошових коштів'!D77</f>
        <v>-23838</v>
      </c>
      <c r="E53" s="198">
        <f>'3. Рух грошових коштів'!E77</f>
        <v>-31126</v>
      </c>
      <c r="F53" s="199">
        <f t="shared" si="2"/>
        <v>-7288</v>
      </c>
      <c r="G53" s="200">
        <f>E53*100/D53</f>
        <v>130.57303465055793</v>
      </c>
    </row>
    <row r="54" spans="1:7" ht="46.5">
      <c r="A54" s="204" t="s">
        <v>147</v>
      </c>
      <c r="B54" s="190">
        <f>'3. Рух грошових коштів'!B108</f>
        <v>3580</v>
      </c>
      <c r="C54" s="198">
        <f>'3. Рух грошових коштів'!C108</f>
        <v>29753</v>
      </c>
      <c r="D54" s="198">
        <f>'3. Рух грошових коштів'!D108</f>
        <v>41436</v>
      </c>
      <c r="E54" s="198">
        <f>'3. Рух грошових коштів'!E108</f>
        <v>41436</v>
      </c>
      <c r="F54" s="199">
        <f t="shared" si="2"/>
        <v>0</v>
      </c>
      <c r="G54" s="200">
        <f>E54*100/D54</f>
        <v>100</v>
      </c>
    </row>
    <row r="55" spans="1:7" ht="54" customHeight="1">
      <c r="A55" s="204" t="s">
        <v>170</v>
      </c>
      <c r="B55" s="190">
        <f>'3. Рух грошових коштів'!B111</f>
        <v>3610</v>
      </c>
      <c r="C55" s="198"/>
      <c r="D55" s="198"/>
      <c r="E55" s="198"/>
      <c r="F55" s="199"/>
      <c r="G55" s="200"/>
    </row>
    <row r="56" spans="1:7" ht="38.25" customHeight="1">
      <c r="A56" s="203" t="s">
        <v>148</v>
      </c>
      <c r="B56" s="190">
        <f>'3. Рух грошових коштів'!B112</f>
        <v>3620</v>
      </c>
      <c r="C56" s="198">
        <f>'3. Рух грошових коштів'!C112</f>
        <v>27599</v>
      </c>
      <c r="D56" s="198">
        <f>'3. Рух грошових коштів'!D112</f>
        <v>13646</v>
      </c>
      <c r="E56" s="198">
        <f>'3. Рух грошових коштів'!E112</f>
        <v>6407</v>
      </c>
      <c r="F56" s="199">
        <f t="shared" si="2"/>
        <v>-7239</v>
      </c>
      <c r="G56" s="200">
        <f>E56*100/D56</f>
        <v>46.951487615418436</v>
      </c>
    </row>
    <row r="57" spans="1:7">
      <c r="A57" s="387" t="s">
        <v>213</v>
      </c>
      <c r="B57" s="388"/>
      <c r="C57" s="388"/>
      <c r="D57" s="388"/>
      <c r="E57" s="388"/>
      <c r="F57" s="388"/>
      <c r="G57" s="388"/>
    </row>
    <row r="58" spans="1:7">
      <c r="A58" s="204" t="s">
        <v>212</v>
      </c>
      <c r="B58" s="186">
        <f>'4. Кап. інвестиції'!B6</f>
        <v>4000</v>
      </c>
      <c r="C58" s="198">
        <f>'4. Кап. інвестиції'!C6</f>
        <v>20640</v>
      </c>
      <c r="D58" s="198">
        <f>'4. Кап. інвестиції'!D6</f>
        <v>23838</v>
      </c>
      <c r="E58" s="198">
        <f>'4. Кап. інвестиції'!E6</f>
        <v>31109</v>
      </c>
      <c r="F58" s="199">
        <f>E58-D58</f>
        <v>7271</v>
      </c>
      <c r="G58" s="200">
        <f>E58*100/D58</f>
        <v>130.50171994294823</v>
      </c>
    </row>
    <row r="59" spans="1:7">
      <c r="A59" s="386" t="s">
        <v>215</v>
      </c>
      <c r="B59" s="386"/>
      <c r="C59" s="386"/>
      <c r="D59" s="386"/>
      <c r="E59" s="386"/>
      <c r="F59" s="386"/>
      <c r="G59" s="386"/>
    </row>
    <row r="60" spans="1:7">
      <c r="A60" s="204" t="s">
        <v>173</v>
      </c>
      <c r="B60" s="186">
        <f>' 5. Коефіцієнти'!B9</f>
        <v>5020</v>
      </c>
      <c r="C60" s="334">
        <f>'1. Фін результат'!C115/'фінплан - зведені показники'!C67</f>
        <v>-3.3921379734810471E-2</v>
      </c>
      <c r="D60" s="334">
        <f>'1. Фін результат'!D115/'фінплан - зведені показники'!D67</f>
        <v>-4.9871535281005935E-2</v>
      </c>
      <c r="E60" s="334">
        <f>' 5. Коефіцієнти'!E9</f>
        <v>-4.4576950071395727E-2</v>
      </c>
      <c r="F60" s="300">
        <f>E60-D60</f>
        <v>5.2945852096102086E-3</v>
      </c>
      <c r="G60" s="200">
        <f>E60*100/D60</f>
        <v>89.383552802661157</v>
      </c>
    </row>
    <row r="61" spans="1:7">
      <c r="A61" s="204" t="s">
        <v>169</v>
      </c>
      <c r="B61" s="186">
        <f>' 5. Коефіцієнти'!B10</f>
        <v>5030</v>
      </c>
      <c r="C61" s="334">
        <f>'1. Фін результат'!C115/'фінплан - зведені показники'!C73</f>
        <v>-3.4062206099690982E-2</v>
      </c>
      <c r="D61" s="334">
        <f>'1. Фін результат'!D115/'фінплан - зведені показники'!D73</f>
        <v>-4.9959943409412448E-2</v>
      </c>
      <c r="E61" s="334">
        <f>' 5. Коефіцієнти'!E10</f>
        <v>-4.4638258941284106E-2</v>
      </c>
      <c r="F61" s="300">
        <f t="shared" ref="F61:F62" si="3">E61-D61</f>
        <v>5.3216844681283418E-3</v>
      </c>
      <c r="G61" s="200">
        <f>E61*100/D61</f>
        <v>89.348097485783498</v>
      </c>
    </row>
    <row r="62" spans="1:7">
      <c r="A62" s="204" t="s">
        <v>232</v>
      </c>
      <c r="B62" s="186">
        <f>' 5. Коефіцієнти'!B14</f>
        <v>5110</v>
      </c>
      <c r="C62" s="334">
        <f>' 5. Коефіцієнти'!D14</f>
        <v>240.873786407767</v>
      </c>
      <c r="D62" s="334">
        <f>D73/D70</f>
        <v>564.10576923076928</v>
      </c>
      <c r="E62" s="334">
        <f>' 5. Коефіцієнти'!E14</f>
        <v>727.0881057268723</v>
      </c>
      <c r="F62" s="300">
        <f t="shared" si="3"/>
        <v>162.98233649610302</v>
      </c>
      <c r="G62" s="200">
        <f>E62*100/D62</f>
        <v>128.89215912795049</v>
      </c>
    </row>
    <row r="63" spans="1:7">
      <c r="A63" s="379" t="s">
        <v>214</v>
      </c>
      <c r="B63" s="380"/>
      <c r="C63" s="380"/>
      <c r="D63" s="380"/>
      <c r="E63" s="380"/>
      <c r="F63" s="380"/>
      <c r="G63" s="381"/>
    </row>
    <row r="64" spans="1:7">
      <c r="A64" s="204" t="s">
        <v>149</v>
      </c>
      <c r="B64" s="186">
        <v>6000</v>
      </c>
      <c r="C64" s="198">
        <v>270287</v>
      </c>
      <c r="D64" s="198">
        <v>273953</v>
      </c>
      <c r="E64" s="198">
        <v>322516</v>
      </c>
      <c r="F64" s="199">
        <f>E64-D64</f>
        <v>48563</v>
      </c>
      <c r="G64" s="200">
        <f>E64*100/D64</f>
        <v>117.72676334991769</v>
      </c>
    </row>
    <row r="65" spans="1:7">
      <c r="A65" s="204" t="s">
        <v>150</v>
      </c>
      <c r="B65" s="186">
        <v>6010</v>
      </c>
      <c r="C65" s="198">
        <v>28669</v>
      </c>
      <c r="D65" s="198">
        <f>19382+520</f>
        <v>19902</v>
      </c>
      <c r="E65" s="198">
        <v>8036</v>
      </c>
      <c r="F65" s="199">
        <f t="shared" ref="F65:F73" si="4">E65-D65</f>
        <v>-11866</v>
      </c>
      <c r="G65" s="200">
        <f t="shared" ref="G65:G73" si="5">E65*100/D65</f>
        <v>40.377851472213848</v>
      </c>
    </row>
    <row r="66" spans="1:7">
      <c r="A66" s="204" t="s">
        <v>269</v>
      </c>
      <c r="B66" s="186">
        <v>6020</v>
      </c>
      <c r="C66" s="198">
        <f>'3. Рух грошових коштів'!C112</f>
        <v>27599</v>
      </c>
      <c r="D66" s="198">
        <f>'3. Рух грошових коштів'!D112</f>
        <v>13646</v>
      </c>
      <c r="E66" s="198">
        <f>'3. Рух грошових коштів'!E112</f>
        <v>6407</v>
      </c>
      <c r="F66" s="199">
        <f t="shared" si="4"/>
        <v>-7239</v>
      </c>
      <c r="G66" s="200">
        <f t="shared" si="5"/>
        <v>46.951487615418436</v>
      </c>
    </row>
    <row r="67" spans="1:7" s="89" customFormat="1">
      <c r="A67" s="203" t="s">
        <v>267</v>
      </c>
      <c r="B67" s="186">
        <v>6030</v>
      </c>
      <c r="C67" s="198">
        <f>SUM(C64:C65)</f>
        <v>298956</v>
      </c>
      <c r="D67" s="198">
        <f>SUM(D64:D65)</f>
        <v>293855</v>
      </c>
      <c r="E67" s="198">
        <f>E64+E65</f>
        <v>330552</v>
      </c>
      <c r="F67" s="199">
        <f t="shared" si="4"/>
        <v>36697</v>
      </c>
      <c r="G67" s="200">
        <f t="shared" si="5"/>
        <v>112.48813190178829</v>
      </c>
    </row>
    <row r="68" spans="1:7">
      <c r="A68" s="204" t="s">
        <v>171</v>
      </c>
      <c r="B68" s="186">
        <v>6040</v>
      </c>
      <c r="C68" s="198">
        <v>489</v>
      </c>
      <c r="D68" s="198">
        <v>226</v>
      </c>
      <c r="E68" s="198">
        <v>358</v>
      </c>
      <c r="F68" s="199">
        <f t="shared" si="4"/>
        <v>132</v>
      </c>
      <c r="G68" s="200">
        <f t="shared" si="5"/>
        <v>158.40707964601771</v>
      </c>
    </row>
    <row r="69" spans="1:7">
      <c r="A69" s="204" t="s">
        <v>172</v>
      </c>
      <c r="B69" s="186">
        <v>6050</v>
      </c>
      <c r="C69" s="198">
        <v>747</v>
      </c>
      <c r="D69" s="198">
        <v>294</v>
      </c>
      <c r="E69" s="198">
        <v>96</v>
      </c>
      <c r="F69" s="199">
        <f t="shared" si="4"/>
        <v>-198</v>
      </c>
      <c r="G69" s="200">
        <f t="shared" si="5"/>
        <v>32.653061224489797</v>
      </c>
    </row>
    <row r="70" spans="1:7" s="89" customFormat="1">
      <c r="A70" s="203" t="s">
        <v>268</v>
      </c>
      <c r="B70" s="186">
        <v>6060</v>
      </c>
      <c r="C70" s="198">
        <f>SUM(C68:C69)</f>
        <v>1236</v>
      </c>
      <c r="D70" s="198">
        <f>SUM(D68:D69)</f>
        <v>520</v>
      </c>
      <c r="E70" s="198">
        <f>E68+E69</f>
        <v>454</v>
      </c>
      <c r="F70" s="199">
        <f t="shared" si="4"/>
        <v>-66</v>
      </c>
      <c r="G70" s="200">
        <f t="shared" si="5"/>
        <v>87.307692307692307</v>
      </c>
    </row>
    <row r="71" spans="1:7">
      <c r="A71" s="204" t="s">
        <v>270</v>
      </c>
      <c r="B71" s="186">
        <v>6070</v>
      </c>
      <c r="C71" s="198"/>
      <c r="D71" s="198"/>
      <c r="E71" s="198"/>
      <c r="F71" s="199"/>
      <c r="G71" s="200"/>
    </row>
    <row r="72" spans="1:7">
      <c r="A72" s="204" t="s">
        <v>271</v>
      </c>
      <c r="B72" s="186">
        <v>6080</v>
      </c>
      <c r="C72" s="198"/>
      <c r="D72" s="198"/>
      <c r="E72" s="198"/>
      <c r="F72" s="199"/>
      <c r="G72" s="200"/>
    </row>
    <row r="73" spans="1:7" s="89" customFormat="1">
      <c r="A73" s="203" t="s">
        <v>151</v>
      </c>
      <c r="B73" s="186">
        <v>6090</v>
      </c>
      <c r="C73" s="198">
        <v>297720</v>
      </c>
      <c r="D73" s="198">
        <v>293335</v>
      </c>
      <c r="E73" s="198">
        <v>330098</v>
      </c>
      <c r="F73" s="199">
        <f t="shared" si="4"/>
        <v>36763</v>
      </c>
      <c r="G73" s="200">
        <f t="shared" si="5"/>
        <v>112.53276970017215</v>
      </c>
    </row>
    <row r="74" spans="1:7">
      <c r="A74" s="207"/>
    </row>
    <row r="75" spans="1:7" ht="25.5">
      <c r="A75" s="208" t="s">
        <v>402</v>
      </c>
      <c r="B75" s="209"/>
      <c r="C75" s="391"/>
      <c r="D75" s="391"/>
      <c r="E75" s="177"/>
      <c r="F75" s="391" t="s">
        <v>487</v>
      </c>
      <c r="G75" s="391"/>
    </row>
    <row r="76" spans="1:7" s="85" customFormat="1">
      <c r="A76" s="178" t="s">
        <v>389</v>
      </c>
      <c r="B76" s="210"/>
      <c r="C76" s="397" t="s">
        <v>78</v>
      </c>
      <c r="D76" s="397"/>
      <c r="E76" s="177"/>
      <c r="F76" s="210" t="s">
        <v>102</v>
      </c>
      <c r="G76" s="210"/>
    </row>
    <row r="78" spans="1:7" ht="42.75" customHeight="1">
      <c r="A78" s="181"/>
    </row>
    <row r="79" spans="1:7" ht="113.25" customHeight="1">
      <c r="A79" s="376"/>
      <c r="B79" s="376"/>
      <c r="C79" s="376"/>
      <c r="D79" s="376"/>
      <c r="E79" s="376"/>
      <c r="F79" s="376"/>
      <c r="G79" s="376"/>
    </row>
    <row r="80" spans="1:7">
      <c r="A80" s="181"/>
    </row>
    <row r="81" spans="1:1">
      <c r="A81" s="181"/>
    </row>
    <row r="82" spans="1:1">
      <c r="A82" s="181"/>
    </row>
    <row r="83" spans="1:1">
      <c r="A83" s="181"/>
    </row>
    <row r="84" spans="1:1">
      <c r="A84" s="181"/>
    </row>
    <row r="85" spans="1:1">
      <c r="A85" s="181"/>
    </row>
    <row r="86" spans="1:1">
      <c r="A86" s="181"/>
    </row>
    <row r="87" spans="1:1">
      <c r="A87" s="181"/>
    </row>
    <row r="88" spans="1:1">
      <c r="A88" s="181"/>
    </row>
    <row r="89" spans="1:1">
      <c r="A89" s="181"/>
    </row>
    <row r="90" spans="1:1">
      <c r="A90" s="181"/>
    </row>
    <row r="91" spans="1:1">
      <c r="A91" s="181"/>
    </row>
    <row r="92" spans="1:1">
      <c r="A92" s="181"/>
    </row>
    <row r="93" spans="1:1">
      <c r="A93" s="181"/>
    </row>
    <row r="94" spans="1:1">
      <c r="A94" s="181"/>
    </row>
    <row r="95" spans="1:1">
      <c r="A95" s="181"/>
    </row>
    <row r="96" spans="1:1">
      <c r="A96" s="181"/>
    </row>
    <row r="97" spans="1:1">
      <c r="A97" s="181"/>
    </row>
    <row r="98" spans="1:1">
      <c r="A98" s="181"/>
    </row>
    <row r="99" spans="1:1">
      <c r="A99" s="181"/>
    </row>
    <row r="100" spans="1:1">
      <c r="A100" s="181"/>
    </row>
    <row r="101" spans="1:1">
      <c r="A101" s="181"/>
    </row>
    <row r="102" spans="1:1">
      <c r="A102" s="181"/>
    </row>
    <row r="103" spans="1:1">
      <c r="A103" s="181"/>
    </row>
    <row r="104" spans="1:1">
      <c r="A104" s="181"/>
    </row>
    <row r="105" spans="1:1">
      <c r="A105" s="181"/>
    </row>
    <row r="106" spans="1:1">
      <c r="A106" s="181"/>
    </row>
    <row r="107" spans="1:1">
      <c r="A107" s="181"/>
    </row>
    <row r="108" spans="1:1">
      <c r="A108" s="181"/>
    </row>
    <row r="109" spans="1:1">
      <c r="A109" s="181"/>
    </row>
    <row r="110" spans="1:1">
      <c r="A110" s="181"/>
    </row>
    <row r="111" spans="1:1">
      <c r="A111" s="181"/>
    </row>
    <row r="112" spans="1:1">
      <c r="A112" s="181"/>
    </row>
    <row r="113" spans="1:1">
      <c r="A113" s="181"/>
    </row>
    <row r="114" spans="1:1">
      <c r="A114" s="181"/>
    </row>
    <row r="115" spans="1:1">
      <c r="A115" s="181"/>
    </row>
    <row r="116" spans="1:1">
      <c r="A116" s="181"/>
    </row>
    <row r="117" spans="1:1">
      <c r="A117" s="181"/>
    </row>
    <row r="118" spans="1:1">
      <c r="A118" s="181"/>
    </row>
    <row r="119" spans="1:1">
      <c r="A119" s="181"/>
    </row>
    <row r="120" spans="1:1">
      <c r="A120" s="181"/>
    </row>
    <row r="121" spans="1:1">
      <c r="A121" s="181"/>
    </row>
    <row r="122" spans="1:1">
      <c r="A122" s="181"/>
    </row>
    <row r="123" spans="1:1">
      <c r="A123" s="181"/>
    </row>
    <row r="124" spans="1:1">
      <c r="A124" s="181"/>
    </row>
    <row r="125" spans="1:1">
      <c r="A125" s="181"/>
    </row>
    <row r="126" spans="1:1">
      <c r="A126" s="181"/>
    </row>
    <row r="127" spans="1:1">
      <c r="A127" s="181"/>
    </row>
    <row r="128" spans="1:1">
      <c r="A128" s="181"/>
    </row>
    <row r="129" spans="1:1">
      <c r="A129" s="181"/>
    </row>
    <row r="130" spans="1:1">
      <c r="A130" s="181"/>
    </row>
    <row r="131" spans="1:1">
      <c r="A131" s="181"/>
    </row>
    <row r="132" spans="1:1">
      <c r="A132" s="181"/>
    </row>
    <row r="133" spans="1:1">
      <c r="A133" s="181"/>
    </row>
    <row r="134" spans="1:1">
      <c r="A134" s="181"/>
    </row>
    <row r="135" spans="1:1">
      <c r="A135" s="181"/>
    </row>
    <row r="136" spans="1:1">
      <c r="A136" s="181"/>
    </row>
    <row r="137" spans="1:1">
      <c r="A137" s="181"/>
    </row>
    <row r="138" spans="1:1">
      <c r="A138" s="181"/>
    </row>
    <row r="139" spans="1:1">
      <c r="A139" s="181"/>
    </row>
    <row r="140" spans="1:1">
      <c r="A140" s="181"/>
    </row>
    <row r="141" spans="1:1">
      <c r="A141" s="181"/>
    </row>
    <row r="142" spans="1:1">
      <c r="A142" s="181"/>
    </row>
    <row r="143" spans="1:1">
      <c r="A143" s="181"/>
    </row>
    <row r="144" spans="1:1">
      <c r="A144" s="181"/>
    </row>
    <row r="145" spans="1:1">
      <c r="A145" s="181"/>
    </row>
    <row r="146" spans="1:1">
      <c r="A146" s="181"/>
    </row>
    <row r="147" spans="1:1">
      <c r="A147" s="181"/>
    </row>
    <row r="148" spans="1:1">
      <c r="A148" s="181"/>
    </row>
    <row r="149" spans="1:1">
      <c r="A149" s="181"/>
    </row>
    <row r="150" spans="1:1">
      <c r="A150" s="181"/>
    </row>
    <row r="151" spans="1:1">
      <c r="A151" s="181"/>
    </row>
    <row r="152" spans="1:1">
      <c r="A152" s="181"/>
    </row>
    <row r="153" spans="1:1">
      <c r="A153" s="181"/>
    </row>
    <row r="154" spans="1:1">
      <c r="A154" s="181"/>
    </row>
    <row r="155" spans="1:1">
      <c r="A155" s="181"/>
    </row>
    <row r="156" spans="1:1">
      <c r="A156" s="181"/>
    </row>
    <row r="157" spans="1:1">
      <c r="A157" s="181"/>
    </row>
    <row r="158" spans="1:1">
      <c r="A158" s="181"/>
    </row>
    <row r="159" spans="1:1">
      <c r="A159" s="181"/>
    </row>
    <row r="160" spans="1:1">
      <c r="A160" s="181"/>
    </row>
    <row r="161" spans="1:1">
      <c r="A161" s="181"/>
    </row>
    <row r="162" spans="1:1">
      <c r="A162" s="181"/>
    </row>
    <row r="163" spans="1:1">
      <c r="A163" s="181"/>
    </row>
    <row r="164" spans="1:1">
      <c r="A164" s="181"/>
    </row>
    <row r="165" spans="1:1">
      <c r="A165" s="181"/>
    </row>
    <row r="166" spans="1:1">
      <c r="A166" s="181"/>
    </row>
    <row r="167" spans="1:1">
      <c r="A167" s="181"/>
    </row>
    <row r="168" spans="1:1">
      <c r="A168" s="181"/>
    </row>
    <row r="169" spans="1:1">
      <c r="A169" s="181"/>
    </row>
    <row r="170" spans="1:1">
      <c r="A170" s="181"/>
    </row>
    <row r="171" spans="1:1">
      <c r="A171" s="181"/>
    </row>
    <row r="172" spans="1:1">
      <c r="A172" s="181"/>
    </row>
    <row r="173" spans="1:1">
      <c r="A173" s="181"/>
    </row>
    <row r="174" spans="1:1">
      <c r="A174" s="181"/>
    </row>
    <row r="175" spans="1:1">
      <c r="A175" s="181"/>
    </row>
    <row r="176" spans="1:1">
      <c r="A176" s="181"/>
    </row>
    <row r="177" spans="1:1">
      <c r="A177" s="181"/>
    </row>
    <row r="178" spans="1:1">
      <c r="A178" s="181"/>
    </row>
    <row r="179" spans="1:1">
      <c r="A179" s="181"/>
    </row>
    <row r="180" spans="1:1">
      <c r="A180" s="181"/>
    </row>
    <row r="181" spans="1:1">
      <c r="A181" s="181"/>
    </row>
    <row r="182" spans="1:1">
      <c r="A182" s="181"/>
    </row>
    <row r="183" spans="1:1">
      <c r="A183" s="181"/>
    </row>
    <row r="184" spans="1:1">
      <c r="A184" s="181"/>
    </row>
    <row r="185" spans="1:1">
      <c r="A185" s="181"/>
    </row>
    <row r="186" spans="1:1">
      <c r="A186" s="181"/>
    </row>
    <row r="187" spans="1:1">
      <c r="A187" s="181"/>
    </row>
    <row r="188" spans="1:1">
      <c r="A188" s="181"/>
    </row>
    <row r="189" spans="1:1">
      <c r="A189" s="181"/>
    </row>
    <row r="190" spans="1:1">
      <c r="A190" s="181"/>
    </row>
    <row r="191" spans="1:1">
      <c r="A191" s="181"/>
    </row>
    <row r="192" spans="1:1">
      <c r="A192" s="181"/>
    </row>
    <row r="193" spans="1:1">
      <c r="A193" s="181"/>
    </row>
    <row r="194" spans="1:1">
      <c r="A194" s="181"/>
    </row>
    <row r="195" spans="1:1">
      <c r="A195" s="181"/>
    </row>
    <row r="196" spans="1:1">
      <c r="A196" s="181"/>
    </row>
    <row r="197" spans="1:1">
      <c r="A197" s="181"/>
    </row>
    <row r="198" spans="1:1">
      <c r="A198" s="181"/>
    </row>
    <row r="199" spans="1:1">
      <c r="A199" s="181"/>
    </row>
    <row r="200" spans="1:1">
      <c r="A200" s="181"/>
    </row>
    <row r="201" spans="1:1">
      <c r="A201" s="181"/>
    </row>
    <row r="202" spans="1:1">
      <c r="A202" s="181"/>
    </row>
    <row r="203" spans="1:1">
      <c r="A203" s="181"/>
    </row>
    <row r="204" spans="1:1">
      <c r="A204" s="181"/>
    </row>
    <row r="205" spans="1:1">
      <c r="A205" s="181"/>
    </row>
    <row r="206" spans="1:1">
      <c r="A206" s="181"/>
    </row>
    <row r="207" spans="1:1">
      <c r="A207" s="181"/>
    </row>
    <row r="208" spans="1:1">
      <c r="A208" s="181"/>
    </row>
    <row r="209" spans="1:1">
      <c r="A209" s="181"/>
    </row>
    <row r="210" spans="1:1">
      <c r="A210" s="181"/>
    </row>
    <row r="211" spans="1:1">
      <c r="A211" s="181"/>
    </row>
    <row r="212" spans="1:1">
      <c r="A212" s="181"/>
    </row>
    <row r="213" spans="1:1">
      <c r="A213" s="181"/>
    </row>
    <row r="214" spans="1:1">
      <c r="A214" s="181"/>
    </row>
    <row r="215" spans="1:1">
      <c r="A215" s="181"/>
    </row>
    <row r="216" spans="1:1">
      <c r="A216" s="181"/>
    </row>
    <row r="217" spans="1:1">
      <c r="A217" s="181"/>
    </row>
    <row r="218" spans="1:1">
      <c r="A218" s="181"/>
    </row>
    <row r="219" spans="1:1">
      <c r="A219" s="181"/>
    </row>
    <row r="220" spans="1:1">
      <c r="A220" s="181"/>
    </row>
    <row r="221" spans="1:1">
      <c r="A221" s="181"/>
    </row>
    <row r="222" spans="1:1">
      <c r="A222" s="181"/>
    </row>
    <row r="223" spans="1:1">
      <c r="A223" s="181"/>
    </row>
    <row r="224" spans="1:1">
      <c r="A224" s="181"/>
    </row>
    <row r="225" spans="1:1">
      <c r="A225" s="181"/>
    </row>
    <row r="226" spans="1:1">
      <c r="A226" s="181"/>
    </row>
    <row r="227" spans="1:1">
      <c r="A227" s="181"/>
    </row>
    <row r="228" spans="1:1">
      <c r="A228" s="181"/>
    </row>
    <row r="229" spans="1:1">
      <c r="A229" s="181"/>
    </row>
    <row r="230" spans="1:1">
      <c r="A230" s="181"/>
    </row>
    <row r="231" spans="1:1">
      <c r="A231" s="181"/>
    </row>
    <row r="232" spans="1:1">
      <c r="A232" s="181"/>
    </row>
    <row r="233" spans="1:1">
      <c r="A233" s="181"/>
    </row>
    <row r="234" spans="1:1">
      <c r="A234" s="181"/>
    </row>
    <row r="235" spans="1:1">
      <c r="A235" s="181"/>
    </row>
    <row r="236" spans="1:1">
      <c r="A236" s="181"/>
    </row>
    <row r="237" spans="1:1">
      <c r="A237" s="181"/>
    </row>
    <row r="238" spans="1:1">
      <c r="A238" s="181"/>
    </row>
    <row r="239" spans="1:1">
      <c r="A239" s="181"/>
    </row>
    <row r="240" spans="1:1">
      <c r="A240" s="181"/>
    </row>
    <row r="241" spans="1:1">
      <c r="A241" s="181"/>
    </row>
    <row r="242" spans="1:1">
      <c r="A242" s="181"/>
    </row>
    <row r="243" spans="1:1">
      <c r="A243" s="181"/>
    </row>
    <row r="244" spans="1:1">
      <c r="A244" s="181"/>
    </row>
    <row r="245" spans="1:1">
      <c r="A245" s="181"/>
    </row>
  </sheetData>
  <mergeCells count="35">
    <mergeCell ref="D24:G24"/>
    <mergeCell ref="A43:G43"/>
    <mergeCell ref="C24:C25"/>
    <mergeCell ref="C76:D76"/>
    <mergeCell ref="A24:A25"/>
    <mergeCell ref="C75:D75"/>
    <mergeCell ref="F75:G75"/>
    <mergeCell ref="B10:D10"/>
    <mergeCell ref="B11:D11"/>
    <mergeCell ref="B12:D12"/>
    <mergeCell ref="E13:F13"/>
    <mergeCell ref="B13:D13"/>
    <mergeCell ref="A23:G23"/>
    <mergeCell ref="B14:D14"/>
    <mergeCell ref="E14:F14"/>
    <mergeCell ref="B17:D17"/>
    <mergeCell ref="B18:D18"/>
    <mergeCell ref="B15:D15"/>
    <mergeCell ref="B16:D16"/>
    <mergeCell ref="A79:G79"/>
    <mergeCell ref="E2:G5"/>
    <mergeCell ref="A63:G63"/>
    <mergeCell ref="A27:G27"/>
    <mergeCell ref="B24:B25"/>
    <mergeCell ref="B6:D6"/>
    <mergeCell ref="B7:D7"/>
    <mergeCell ref="B8:D8"/>
    <mergeCell ref="B9:D9"/>
    <mergeCell ref="A22:G22"/>
    <mergeCell ref="A59:G59"/>
    <mergeCell ref="A50:G50"/>
    <mergeCell ref="A57:G57"/>
    <mergeCell ref="A21:G21"/>
    <mergeCell ref="A19:G19"/>
    <mergeCell ref="A20:G20"/>
  </mergeCells>
  <phoneticPr fontId="3" type="noConversion"/>
  <pageMargins left="0.78740157480314965" right="0.39370078740157483" top="0.59055118110236227" bottom="0.59055118110236227" header="0.31496062992125984" footer="0.19685039370078741"/>
  <pageSetup paperSize="9" scale="43" orientation="portrait" verticalDpi="300" copies="3" r:id="rId1"/>
  <headerFooter alignWithMargins="0"/>
  <rowBreaks count="1" manualBreakCount="1">
    <brk id="56" max="6" man="1"/>
  </rowBreaks>
  <drawing r:id="rId2"/>
</worksheet>
</file>

<file path=xl/worksheets/sheet10.xml><?xml version="1.0" encoding="utf-8"?>
<worksheet xmlns="http://schemas.openxmlformats.org/spreadsheetml/2006/main" xmlns:r="http://schemas.openxmlformats.org/officeDocument/2006/relationships">
  <dimension ref="A8:A17"/>
  <sheetViews>
    <sheetView workbookViewId="0">
      <selection activeCell="L11" sqref="L11"/>
    </sheetView>
  </sheetViews>
  <sheetFormatPr defaultRowHeight="12.75"/>
  <sheetData>
    <row r="8" ht="18.75" customHeight="1"/>
    <row r="9" ht="18.75" customHeight="1"/>
    <row r="10" ht="18.75" customHeight="1"/>
    <row r="11" ht="18.75" customHeight="1"/>
    <row r="12" ht="18.75" customHeight="1"/>
    <row r="13" ht="18.75" customHeight="1"/>
    <row r="14" ht="18.75" customHeight="1"/>
    <row r="15" ht="18.75" customHeight="1"/>
    <row r="16" ht="18.75" customHeight="1"/>
    <row r="17" ht="18.75" customHeight="1"/>
  </sheetData>
  <pageMargins left="0.7" right="0.7" top="0.75" bottom="0.75" header="0.3" footer="0.3"/>
</worksheet>
</file>

<file path=xl/worksheets/sheet2.xml><?xml version="1.0" encoding="utf-8"?>
<worksheet xmlns="http://schemas.openxmlformats.org/spreadsheetml/2006/main" xmlns:r="http://schemas.openxmlformats.org/officeDocument/2006/relationships">
  <sheetPr enableFormatConditionsCalculation="0">
    <tabColor rgb="FFFFFF00"/>
    <pageSetUpPr fitToPage="1"/>
  </sheetPr>
  <dimension ref="A1:H366"/>
  <sheetViews>
    <sheetView topLeftCell="A3" zoomScale="90" zoomScaleNormal="90" zoomScaleSheetLayoutView="90" workbookViewId="0">
      <pane xSplit="1" ySplit="5" topLeftCell="B8" activePane="bottomRight" state="frozen"/>
      <selection activeCell="A3" sqref="A3"/>
      <selection pane="topRight" activeCell="B3" sqref="B3"/>
      <selection pane="bottomLeft" activeCell="A8" sqref="A8"/>
      <selection pane="bottomRight" activeCell="E133" sqref="E133"/>
    </sheetView>
  </sheetViews>
  <sheetFormatPr defaultRowHeight="20.25" outlineLevelRow="1"/>
  <cols>
    <col min="1" max="1" width="75.42578125" style="211" customWidth="1"/>
    <col min="2" max="2" width="12" style="252" customWidth="1"/>
    <col min="3" max="3" width="17" style="252" customWidth="1"/>
    <col min="4" max="4" width="14.5703125" style="252" customWidth="1"/>
    <col min="5" max="5" width="13.5703125" style="298" customWidth="1"/>
    <col min="6" max="6" width="13" style="252" customWidth="1"/>
    <col min="7" max="7" width="17.5703125" style="252" customWidth="1"/>
    <col min="8" max="8" width="25.7109375" style="252" customWidth="1"/>
    <col min="9" max="16384" width="9.140625" style="10"/>
  </cols>
  <sheetData>
    <row r="1" spans="1:8" hidden="1" outlineLevel="1">
      <c r="B1" s="212"/>
      <c r="C1" s="212"/>
      <c r="D1" s="212"/>
      <c r="E1" s="212"/>
      <c r="F1" s="212"/>
      <c r="G1" s="212"/>
      <c r="H1" s="213" t="s">
        <v>240</v>
      </c>
    </row>
    <row r="2" spans="1:8" hidden="1" outlineLevel="1">
      <c r="B2" s="212"/>
      <c r="C2" s="212"/>
      <c r="D2" s="212"/>
      <c r="E2" s="212"/>
      <c r="F2" s="212"/>
      <c r="G2" s="212"/>
      <c r="H2" s="213" t="s">
        <v>224</v>
      </c>
    </row>
    <row r="3" spans="1:8" s="90" customFormat="1" ht="22.5" collapsed="1">
      <c r="A3" s="404" t="s">
        <v>375</v>
      </c>
      <c r="B3" s="404"/>
      <c r="C3" s="404"/>
      <c r="D3" s="404"/>
      <c r="E3" s="404"/>
      <c r="F3" s="404"/>
      <c r="G3" s="404"/>
      <c r="H3" s="404"/>
    </row>
    <row r="4" spans="1:8" s="90" customFormat="1" ht="25.5" customHeight="1">
      <c r="A4" s="409" t="s">
        <v>286</v>
      </c>
      <c r="B4" s="410" t="s">
        <v>18</v>
      </c>
      <c r="C4" s="411" t="s">
        <v>384</v>
      </c>
      <c r="D4" s="409" t="s">
        <v>355</v>
      </c>
      <c r="E4" s="409"/>
      <c r="F4" s="409"/>
      <c r="G4" s="409"/>
      <c r="H4" s="409"/>
    </row>
    <row r="5" spans="1:8" s="90" customFormat="1" ht="121.5">
      <c r="A5" s="409"/>
      <c r="B5" s="410"/>
      <c r="C5" s="412"/>
      <c r="D5" s="342" t="s">
        <v>264</v>
      </c>
      <c r="E5" s="342" t="s">
        <v>247</v>
      </c>
      <c r="F5" s="215" t="s">
        <v>383</v>
      </c>
      <c r="G5" s="215" t="s">
        <v>275</v>
      </c>
      <c r="H5" s="344" t="s">
        <v>273</v>
      </c>
    </row>
    <row r="6" spans="1:8" s="90" customFormat="1" ht="15" customHeight="1">
      <c r="A6" s="195">
        <v>1</v>
      </c>
      <c r="B6" s="196">
        <v>2</v>
      </c>
      <c r="C6" s="196">
        <v>3</v>
      </c>
      <c r="D6" s="196">
        <v>4</v>
      </c>
      <c r="E6" s="196">
        <v>5</v>
      </c>
      <c r="F6" s="196">
        <v>6</v>
      </c>
      <c r="G6" s="196">
        <v>7</v>
      </c>
      <c r="H6" s="196">
        <v>8</v>
      </c>
    </row>
    <row r="7" spans="1:8" s="91" customFormat="1" ht="26.25" customHeight="1">
      <c r="A7" s="399" t="s">
        <v>272</v>
      </c>
      <c r="B7" s="400"/>
      <c r="C7" s="400"/>
      <c r="D7" s="400"/>
      <c r="E7" s="400"/>
      <c r="F7" s="400"/>
      <c r="G7" s="400"/>
      <c r="H7" s="401"/>
    </row>
    <row r="8" spans="1:8" s="91" customFormat="1" ht="45">
      <c r="A8" s="217" t="s">
        <v>107</v>
      </c>
      <c r="B8" s="218">
        <v>1000</v>
      </c>
      <c r="C8" s="141">
        <f>SUM(C9:C11)</f>
        <v>260</v>
      </c>
      <c r="D8" s="141">
        <f>SUM(D9:D11)</f>
        <v>130</v>
      </c>
      <c r="E8" s="141">
        <f>SUM(E9:E11)</f>
        <v>432</v>
      </c>
      <c r="F8" s="165">
        <f>E8-D8</f>
        <v>302</v>
      </c>
      <c r="G8" s="219">
        <f>E8*100/D8</f>
        <v>332.30769230769232</v>
      </c>
      <c r="H8" s="220"/>
    </row>
    <row r="9" spans="1:8" s="91" customFormat="1" ht="37.5">
      <c r="A9" s="221" t="s">
        <v>503</v>
      </c>
      <c r="B9" s="222" t="s">
        <v>504</v>
      </c>
      <c r="C9" s="325">
        <v>233</v>
      </c>
      <c r="D9" s="325">
        <v>100</v>
      </c>
      <c r="E9" s="325">
        <v>400</v>
      </c>
      <c r="F9" s="223">
        <f>E9-D9</f>
        <v>300</v>
      </c>
      <c r="G9" s="219">
        <f>E9*100/D9</f>
        <v>400</v>
      </c>
      <c r="H9" s="224"/>
    </row>
    <row r="10" spans="1:8" s="91" customFormat="1" ht="22.5">
      <c r="A10" s="297" t="s">
        <v>587</v>
      </c>
      <c r="B10" s="222" t="s">
        <v>549</v>
      </c>
      <c r="C10" s="325">
        <v>27</v>
      </c>
      <c r="D10" s="325">
        <v>30</v>
      </c>
      <c r="E10" s="325">
        <v>27</v>
      </c>
      <c r="F10" s="223">
        <f>E10-D10</f>
        <v>-3</v>
      </c>
      <c r="G10" s="219">
        <f>E10*100/D10</f>
        <v>90</v>
      </c>
      <c r="H10" s="224"/>
    </row>
    <row r="11" spans="1:8" s="91" customFormat="1" ht="22.5">
      <c r="A11" s="297" t="s">
        <v>694</v>
      </c>
      <c r="B11" s="222" t="s">
        <v>695</v>
      </c>
      <c r="C11" s="325"/>
      <c r="D11" s="325"/>
      <c r="E11" s="325">
        <v>5</v>
      </c>
      <c r="F11" s="223">
        <f>E11-D11</f>
        <v>5</v>
      </c>
      <c r="G11" s="219">
        <f>E11*100</f>
        <v>500</v>
      </c>
      <c r="H11" s="224"/>
    </row>
    <row r="12" spans="1:8" s="90" customFormat="1" ht="45">
      <c r="A12" s="217" t="s">
        <v>125</v>
      </c>
      <c r="B12" s="218">
        <v>1010</v>
      </c>
      <c r="C12" s="141"/>
      <c r="D12" s="141"/>
      <c r="E12" s="141"/>
      <c r="F12" s="165"/>
      <c r="G12" s="219"/>
      <c r="H12" s="220"/>
    </row>
    <row r="13" spans="1:8" s="92" customFormat="1" ht="22.5">
      <c r="A13" s="217" t="s">
        <v>285</v>
      </c>
      <c r="B13" s="214">
        <v>1011</v>
      </c>
      <c r="C13" s="326"/>
      <c r="D13" s="326"/>
      <c r="E13" s="326"/>
      <c r="F13" s="225"/>
      <c r="G13" s="226"/>
      <c r="H13" s="227"/>
    </row>
    <row r="14" spans="1:8" s="92" customFormat="1" ht="22.5">
      <c r="A14" s="217" t="s">
        <v>65</v>
      </c>
      <c r="B14" s="214">
        <v>1012</v>
      </c>
      <c r="C14" s="326"/>
      <c r="D14" s="326"/>
      <c r="E14" s="326"/>
      <c r="F14" s="225"/>
      <c r="G14" s="226"/>
      <c r="H14" s="227"/>
    </row>
    <row r="15" spans="1:8" s="92" customFormat="1" ht="22.5">
      <c r="A15" s="217" t="s">
        <v>64</v>
      </c>
      <c r="B15" s="214">
        <v>1013</v>
      </c>
      <c r="C15" s="326"/>
      <c r="D15" s="326"/>
      <c r="E15" s="326"/>
      <c r="F15" s="225"/>
      <c r="G15" s="226"/>
      <c r="H15" s="227"/>
    </row>
    <row r="16" spans="1:8" s="92" customFormat="1" ht="22.5">
      <c r="A16" s="217" t="s">
        <v>40</v>
      </c>
      <c r="B16" s="214">
        <v>1014</v>
      </c>
      <c r="C16" s="326"/>
      <c r="D16" s="326"/>
      <c r="E16" s="326"/>
      <c r="F16" s="225"/>
      <c r="G16" s="226"/>
      <c r="H16" s="227"/>
    </row>
    <row r="17" spans="1:8" s="92" customFormat="1" ht="22.5">
      <c r="A17" s="217" t="s">
        <v>41</v>
      </c>
      <c r="B17" s="214">
        <v>1015</v>
      </c>
      <c r="C17" s="326"/>
      <c r="D17" s="326"/>
      <c r="E17" s="326"/>
      <c r="F17" s="225"/>
      <c r="G17" s="226"/>
      <c r="H17" s="227"/>
    </row>
    <row r="18" spans="1:8" s="92" customFormat="1" ht="67.5">
      <c r="A18" s="217" t="s">
        <v>261</v>
      </c>
      <c r="B18" s="214">
        <v>1016</v>
      </c>
      <c r="C18" s="326"/>
      <c r="D18" s="326"/>
      <c r="E18" s="326"/>
      <c r="F18" s="225"/>
      <c r="G18" s="226"/>
      <c r="H18" s="227"/>
    </row>
    <row r="19" spans="1:8" s="92" customFormat="1" ht="45">
      <c r="A19" s="217" t="s">
        <v>63</v>
      </c>
      <c r="B19" s="214">
        <v>1017</v>
      </c>
      <c r="C19" s="326"/>
      <c r="D19" s="326"/>
      <c r="E19" s="326"/>
      <c r="F19" s="225"/>
      <c r="G19" s="226"/>
      <c r="H19" s="227"/>
    </row>
    <row r="20" spans="1:8" s="92" customFormat="1" ht="22.5">
      <c r="A20" s="217" t="s">
        <v>123</v>
      </c>
      <c r="B20" s="214">
        <v>1018</v>
      </c>
      <c r="C20" s="326"/>
      <c r="D20" s="326"/>
      <c r="E20" s="326"/>
      <c r="F20" s="225"/>
      <c r="G20" s="226"/>
      <c r="H20" s="227"/>
    </row>
    <row r="21" spans="1:8" s="91" customFormat="1" ht="21.75">
      <c r="A21" s="228" t="s">
        <v>23</v>
      </c>
      <c r="B21" s="229">
        <v>1020</v>
      </c>
      <c r="C21" s="327">
        <f>C8-C12-C20</f>
        <v>260</v>
      </c>
      <c r="D21" s="327">
        <f>D8-D12-D20</f>
        <v>130</v>
      </c>
      <c r="E21" s="327">
        <f>E8-E12-E20</f>
        <v>432</v>
      </c>
      <c r="F21" s="167">
        <f>D21-E21</f>
        <v>-302</v>
      </c>
      <c r="G21" s="168">
        <f>E21*100/D21</f>
        <v>332.30769230769232</v>
      </c>
      <c r="H21" s="230"/>
    </row>
    <row r="22" spans="1:8" s="90" customFormat="1" ht="42" customHeight="1">
      <c r="A22" s="217" t="s">
        <v>217</v>
      </c>
      <c r="B22" s="218">
        <v>1030</v>
      </c>
      <c r="C22" s="141">
        <f>SUM(C23:C25)</f>
        <v>355</v>
      </c>
      <c r="D22" s="141">
        <f>SUM(D23:D24)</f>
        <v>72</v>
      </c>
      <c r="E22" s="141">
        <f>SUM(E23:E24)</f>
        <v>113</v>
      </c>
      <c r="F22" s="165">
        <f>E22-D22</f>
        <v>41</v>
      </c>
      <c r="G22" s="219">
        <f>E22*100/D22</f>
        <v>156.94444444444446</v>
      </c>
      <c r="H22" s="220"/>
    </row>
    <row r="23" spans="1:8" s="90" customFormat="1" ht="22.5">
      <c r="A23" s="217" t="s">
        <v>218</v>
      </c>
      <c r="B23" s="218">
        <v>1031</v>
      </c>
      <c r="C23" s="141"/>
      <c r="D23" s="141"/>
      <c r="E23" s="141"/>
      <c r="F23" s="165"/>
      <c r="G23" s="219"/>
      <c r="H23" s="220"/>
    </row>
    <row r="24" spans="1:8" s="90" customFormat="1" ht="22.5">
      <c r="A24" s="217" t="s">
        <v>472</v>
      </c>
      <c r="B24" s="218">
        <v>1032</v>
      </c>
      <c r="C24" s="141">
        <v>355</v>
      </c>
      <c r="D24" s="141">
        <v>72</v>
      </c>
      <c r="E24" s="141">
        <v>113</v>
      </c>
      <c r="F24" s="165">
        <f>E24-D24</f>
        <v>41</v>
      </c>
      <c r="G24" s="219">
        <f>E24*100/D24</f>
        <v>156.94444444444446</v>
      </c>
      <c r="H24" s="220"/>
    </row>
    <row r="25" spans="1:8" s="90" customFormat="1" ht="22.5">
      <c r="A25" s="217" t="s">
        <v>569</v>
      </c>
      <c r="B25" s="218">
        <v>1033</v>
      </c>
      <c r="C25" s="141"/>
      <c r="D25" s="141"/>
      <c r="E25" s="141"/>
      <c r="F25" s="165"/>
      <c r="G25" s="219"/>
      <c r="H25" s="220"/>
    </row>
    <row r="26" spans="1:8" s="90" customFormat="1" ht="22.5">
      <c r="A26" s="217" t="s">
        <v>227</v>
      </c>
      <c r="B26" s="218">
        <v>1040</v>
      </c>
      <c r="C26" s="141">
        <f>SUM(C27:C40,C44:C46,C51)+C48</f>
        <v>7713</v>
      </c>
      <c r="D26" s="141">
        <f>SUM(D27:D40,D44:D51)</f>
        <v>10135</v>
      </c>
      <c r="E26" s="141">
        <f>SUM(E29:E40,E44:E46,E48:E51)</f>
        <v>9828</v>
      </c>
      <c r="F26" s="165">
        <f>E26-D26</f>
        <v>-307</v>
      </c>
      <c r="G26" s="219">
        <f>E26*100/D26</f>
        <v>96.970892945239271</v>
      </c>
      <c r="H26" s="220"/>
    </row>
    <row r="27" spans="1:8" s="90" customFormat="1" ht="45">
      <c r="A27" s="217" t="s">
        <v>106</v>
      </c>
      <c r="B27" s="218">
        <v>1041</v>
      </c>
      <c r="C27" s="141"/>
      <c r="D27" s="141"/>
      <c r="E27" s="141"/>
      <c r="F27" s="165"/>
      <c r="G27" s="219"/>
      <c r="H27" s="220"/>
    </row>
    <row r="28" spans="1:8" s="90" customFormat="1" ht="22.5">
      <c r="A28" s="217" t="s">
        <v>208</v>
      </c>
      <c r="B28" s="218">
        <v>1042</v>
      </c>
      <c r="C28" s="141"/>
      <c r="D28" s="141"/>
      <c r="E28" s="141"/>
      <c r="F28" s="165"/>
      <c r="G28" s="219"/>
      <c r="H28" s="220"/>
    </row>
    <row r="29" spans="1:8" s="90" customFormat="1" ht="22.5">
      <c r="A29" s="217" t="s">
        <v>62</v>
      </c>
      <c r="B29" s="218">
        <v>1043</v>
      </c>
      <c r="C29" s="141">
        <v>3</v>
      </c>
      <c r="D29" s="141"/>
      <c r="E29" s="141"/>
      <c r="F29" s="165"/>
      <c r="G29" s="219"/>
      <c r="H29" s="220"/>
    </row>
    <row r="30" spans="1:8" s="90" customFormat="1" ht="22.5">
      <c r="A30" s="217" t="s">
        <v>21</v>
      </c>
      <c r="B30" s="218">
        <v>1044</v>
      </c>
      <c r="C30" s="141"/>
      <c r="D30" s="141"/>
      <c r="E30" s="141"/>
      <c r="F30" s="165"/>
      <c r="G30" s="219"/>
      <c r="H30" s="220"/>
    </row>
    <row r="31" spans="1:8" s="90" customFormat="1" ht="22.5">
      <c r="A31" s="217" t="s">
        <v>22</v>
      </c>
      <c r="B31" s="218">
        <v>1045</v>
      </c>
      <c r="C31" s="141"/>
      <c r="D31" s="141"/>
      <c r="E31" s="141"/>
      <c r="F31" s="165"/>
      <c r="G31" s="219"/>
      <c r="H31" s="220"/>
    </row>
    <row r="32" spans="1:8" s="92" customFormat="1" ht="22.5">
      <c r="A32" s="217" t="s">
        <v>38</v>
      </c>
      <c r="B32" s="218">
        <v>1046</v>
      </c>
      <c r="C32" s="141">
        <v>1</v>
      </c>
      <c r="D32" s="141"/>
      <c r="E32" s="141"/>
      <c r="F32" s="165"/>
      <c r="G32" s="219"/>
      <c r="H32" s="220"/>
    </row>
    <row r="33" spans="1:8" s="92" customFormat="1" ht="22.5">
      <c r="A33" s="217" t="s">
        <v>39</v>
      </c>
      <c r="B33" s="218">
        <v>1047</v>
      </c>
      <c r="C33" s="141"/>
      <c r="D33" s="141"/>
      <c r="E33" s="141"/>
      <c r="F33" s="165"/>
      <c r="G33" s="219"/>
      <c r="H33" s="220"/>
    </row>
    <row r="34" spans="1:8" s="92" customFormat="1" ht="22.5">
      <c r="A34" s="217" t="s">
        <v>40</v>
      </c>
      <c r="B34" s="218">
        <v>1048</v>
      </c>
      <c r="C34" s="141">
        <v>3773</v>
      </c>
      <c r="D34" s="355">
        <v>4752</v>
      </c>
      <c r="E34" s="141">
        <v>4906</v>
      </c>
      <c r="F34" s="165">
        <f t="shared" ref="F34:F37" si="0">D34-E34</f>
        <v>-154</v>
      </c>
      <c r="G34" s="219">
        <f t="shared" ref="G34:G37" si="1">E34*100/D34</f>
        <v>103.24074074074075</v>
      </c>
      <c r="H34" s="220"/>
    </row>
    <row r="35" spans="1:8" s="92" customFormat="1" ht="22.5">
      <c r="A35" s="217" t="s">
        <v>41</v>
      </c>
      <c r="B35" s="218">
        <v>1049</v>
      </c>
      <c r="C35" s="141">
        <v>813</v>
      </c>
      <c r="D35" s="355">
        <v>1046</v>
      </c>
      <c r="E35" s="141">
        <v>1075</v>
      </c>
      <c r="F35" s="165">
        <f t="shared" si="0"/>
        <v>-29</v>
      </c>
      <c r="G35" s="219">
        <f t="shared" si="1"/>
        <v>102.77246653919694</v>
      </c>
      <c r="H35" s="220"/>
    </row>
    <row r="36" spans="1:8" s="92" customFormat="1" ht="45">
      <c r="A36" s="217" t="s">
        <v>42</v>
      </c>
      <c r="B36" s="218">
        <v>1050</v>
      </c>
      <c r="C36" s="141">
        <v>108</v>
      </c>
      <c r="D36" s="355">
        <v>114</v>
      </c>
      <c r="E36" s="141">
        <v>108</v>
      </c>
      <c r="F36" s="165">
        <f t="shared" si="0"/>
        <v>6</v>
      </c>
      <c r="G36" s="219">
        <f t="shared" si="1"/>
        <v>94.736842105263165</v>
      </c>
      <c r="H36" s="220"/>
    </row>
    <row r="37" spans="1:8" s="92" customFormat="1" ht="47.25" customHeight="1">
      <c r="A37" s="217" t="s">
        <v>43</v>
      </c>
      <c r="B37" s="218">
        <v>1051</v>
      </c>
      <c r="C37" s="141">
        <v>347</v>
      </c>
      <c r="D37" s="141">
        <v>352</v>
      </c>
      <c r="E37" s="141">
        <v>321</v>
      </c>
      <c r="F37" s="165">
        <f t="shared" si="0"/>
        <v>31</v>
      </c>
      <c r="G37" s="219">
        <f t="shared" si="1"/>
        <v>91.193181818181813</v>
      </c>
      <c r="H37" s="220"/>
    </row>
    <row r="38" spans="1:8" s="92" customFormat="1" ht="45">
      <c r="A38" s="217" t="s">
        <v>44</v>
      </c>
      <c r="B38" s="218">
        <v>1052</v>
      </c>
      <c r="C38" s="141"/>
      <c r="D38" s="141"/>
      <c r="E38" s="141"/>
      <c r="F38" s="165"/>
      <c r="G38" s="219"/>
      <c r="H38" s="220"/>
    </row>
    <row r="39" spans="1:8" s="92" customFormat="1" ht="45">
      <c r="A39" s="217" t="s">
        <v>45</v>
      </c>
      <c r="B39" s="218">
        <v>1053</v>
      </c>
      <c r="C39" s="141"/>
      <c r="D39" s="141"/>
      <c r="E39" s="141"/>
      <c r="F39" s="165"/>
      <c r="G39" s="219"/>
      <c r="H39" s="220"/>
    </row>
    <row r="40" spans="1:8" s="92" customFormat="1" ht="22.5">
      <c r="A40" s="217" t="s">
        <v>46</v>
      </c>
      <c r="B40" s="218">
        <v>1054</v>
      </c>
      <c r="C40" s="141">
        <f>SUM(C41:C43)</f>
        <v>2209</v>
      </c>
      <c r="D40" s="141">
        <f>SUM(D41:D43)</f>
        <v>3312</v>
      </c>
      <c r="E40" s="141">
        <f>SUM(E41:E43)</f>
        <v>2912</v>
      </c>
      <c r="F40" s="165">
        <f>E40-D40</f>
        <v>-400</v>
      </c>
      <c r="G40" s="219">
        <f>E40*100/D40</f>
        <v>87.922705314009661</v>
      </c>
      <c r="H40" s="220"/>
    </row>
    <row r="41" spans="1:8" s="92" customFormat="1" ht="22.5">
      <c r="A41" s="231" t="s">
        <v>505</v>
      </c>
      <c r="B41" s="161" t="s">
        <v>498</v>
      </c>
      <c r="C41" s="156">
        <v>2184</v>
      </c>
      <c r="D41" s="156">
        <v>3240</v>
      </c>
      <c r="E41" s="156">
        <v>2902</v>
      </c>
      <c r="F41" s="172">
        <f t="shared" ref="F41" si="2">E41-D41</f>
        <v>-338</v>
      </c>
      <c r="G41" s="164">
        <f>E41*100/D41</f>
        <v>89.567901234567898</v>
      </c>
      <c r="H41" s="220"/>
    </row>
    <row r="42" spans="1:8" s="92" customFormat="1" ht="22.5">
      <c r="A42" s="231" t="s">
        <v>652</v>
      </c>
      <c r="B42" s="161" t="s">
        <v>499</v>
      </c>
      <c r="C42" s="156">
        <v>19</v>
      </c>
      <c r="D42" s="156"/>
      <c r="E42" s="156"/>
      <c r="F42" s="172"/>
      <c r="G42" s="164"/>
      <c r="H42" s="220"/>
    </row>
    <row r="43" spans="1:8" s="92" customFormat="1" ht="31.5">
      <c r="A43" s="296" t="s">
        <v>561</v>
      </c>
      <c r="B43" s="161" t="s">
        <v>653</v>
      </c>
      <c r="C43" s="156">
        <v>6</v>
      </c>
      <c r="D43" s="156">
        <v>72</v>
      </c>
      <c r="E43" s="156">
        <v>10</v>
      </c>
      <c r="F43" s="172">
        <f t="shared" ref="F43:F45" si="3">E43-D43</f>
        <v>-62</v>
      </c>
      <c r="G43" s="164">
        <f t="shared" ref="G43:G48" si="4">E43*100/D43</f>
        <v>13.888888888888889</v>
      </c>
      <c r="H43" s="220"/>
    </row>
    <row r="44" spans="1:8" s="92" customFormat="1" ht="22.5">
      <c r="A44" s="217" t="s">
        <v>66</v>
      </c>
      <c r="B44" s="218">
        <v>1055</v>
      </c>
      <c r="C44" s="141"/>
      <c r="D44" s="141"/>
      <c r="E44" s="141"/>
      <c r="F44" s="172"/>
      <c r="G44" s="164"/>
      <c r="H44" s="220"/>
    </row>
    <row r="45" spans="1:8" s="92" customFormat="1" ht="22.5">
      <c r="A45" s="217" t="s">
        <v>47</v>
      </c>
      <c r="B45" s="218">
        <v>1056</v>
      </c>
      <c r="C45" s="141">
        <v>149</v>
      </c>
      <c r="D45" s="141">
        <v>150</v>
      </c>
      <c r="E45" s="141">
        <v>149</v>
      </c>
      <c r="F45" s="141">
        <f t="shared" si="3"/>
        <v>-1</v>
      </c>
      <c r="G45" s="164">
        <f t="shared" si="4"/>
        <v>99.333333333333329</v>
      </c>
      <c r="H45" s="220"/>
    </row>
    <row r="46" spans="1:8" s="92" customFormat="1" ht="22.5">
      <c r="A46" s="217" t="s">
        <v>588</v>
      </c>
      <c r="B46" s="218">
        <v>1057</v>
      </c>
      <c r="C46" s="141"/>
      <c r="D46" s="141"/>
      <c r="E46" s="141"/>
      <c r="F46" s="141"/>
      <c r="G46" s="164"/>
      <c r="H46" s="220"/>
    </row>
    <row r="47" spans="1:8" s="92" customFormat="1" ht="45">
      <c r="A47" s="217" t="s">
        <v>48</v>
      </c>
      <c r="B47" s="218">
        <v>1058</v>
      </c>
      <c r="C47" s="141"/>
      <c r="D47" s="141"/>
      <c r="E47" s="141"/>
      <c r="F47" s="141"/>
      <c r="G47" s="164"/>
      <c r="H47" s="220"/>
    </row>
    <row r="48" spans="1:8" s="92" customFormat="1" ht="45">
      <c r="A48" s="217" t="s">
        <v>49</v>
      </c>
      <c r="B48" s="218">
        <v>1059</v>
      </c>
      <c r="C48" s="141"/>
      <c r="D48" s="141">
        <v>20</v>
      </c>
      <c r="E48" s="141">
        <v>1</v>
      </c>
      <c r="F48" s="165">
        <f>D48-E48</f>
        <v>19</v>
      </c>
      <c r="G48" s="164">
        <f t="shared" si="4"/>
        <v>5</v>
      </c>
      <c r="H48" s="220"/>
    </row>
    <row r="49" spans="1:8" s="92" customFormat="1" ht="67.5">
      <c r="A49" s="217" t="s">
        <v>76</v>
      </c>
      <c r="B49" s="218">
        <v>1060</v>
      </c>
      <c r="C49" s="141"/>
      <c r="D49" s="141"/>
      <c r="E49" s="141"/>
      <c r="F49" s="165"/>
      <c r="G49" s="219"/>
      <c r="H49" s="220"/>
    </row>
    <row r="50" spans="1:8" s="92" customFormat="1" ht="22.5">
      <c r="A50" s="217" t="s">
        <v>50</v>
      </c>
      <c r="B50" s="218">
        <v>1061</v>
      </c>
      <c r="C50" s="141"/>
      <c r="D50" s="141"/>
      <c r="E50" s="141"/>
      <c r="F50" s="165"/>
      <c r="G50" s="219"/>
      <c r="H50" s="220"/>
    </row>
    <row r="51" spans="1:8" s="92" customFormat="1" ht="22.5">
      <c r="A51" s="217" t="s">
        <v>110</v>
      </c>
      <c r="B51" s="218">
        <v>1062</v>
      </c>
      <c r="C51" s="141">
        <f>SUM(C52:C61)</f>
        <v>310</v>
      </c>
      <c r="D51" s="141">
        <f>SUM(D52:D61)</f>
        <v>389</v>
      </c>
      <c r="E51" s="141">
        <f>SUM(E52:E61)</f>
        <v>356</v>
      </c>
      <c r="F51" s="165">
        <f>E51-D51</f>
        <v>-33</v>
      </c>
      <c r="G51" s="219">
        <f>E51*100/D51</f>
        <v>91.516709511568124</v>
      </c>
      <c r="H51" s="220"/>
    </row>
    <row r="52" spans="1:8" s="92" customFormat="1" ht="22.5">
      <c r="A52" s="233" t="s">
        <v>392</v>
      </c>
      <c r="B52" s="234" t="s">
        <v>393</v>
      </c>
      <c r="C52" s="163">
        <v>10</v>
      </c>
      <c r="D52" s="163">
        <v>30</v>
      </c>
      <c r="E52" s="156">
        <v>14</v>
      </c>
      <c r="F52" s="172">
        <f>E52-D52</f>
        <v>-16</v>
      </c>
      <c r="G52" s="164">
        <f>E52*100/D52</f>
        <v>46.666666666666664</v>
      </c>
      <c r="H52" s="220"/>
    </row>
    <row r="53" spans="1:8" s="92" customFormat="1" ht="22.5">
      <c r="A53" s="233" t="s">
        <v>394</v>
      </c>
      <c r="B53" s="234" t="s">
        <v>395</v>
      </c>
      <c r="C53" s="163">
        <v>1</v>
      </c>
      <c r="D53" s="163">
        <v>20</v>
      </c>
      <c r="E53" s="156">
        <v>98</v>
      </c>
      <c r="F53" s="172">
        <f t="shared" ref="F53:F61" si="5">E53-D53</f>
        <v>78</v>
      </c>
      <c r="G53" s="164">
        <f>E53*100/D53</f>
        <v>490</v>
      </c>
      <c r="H53" s="220"/>
    </row>
    <row r="54" spans="1:8" s="92" customFormat="1" ht="37.5">
      <c r="A54" s="233" t="s">
        <v>566</v>
      </c>
      <c r="B54" s="234" t="s">
        <v>396</v>
      </c>
      <c r="C54" s="163">
        <v>44</v>
      </c>
      <c r="D54" s="163">
        <v>83</v>
      </c>
      <c r="E54" s="156">
        <v>40</v>
      </c>
      <c r="F54" s="172">
        <f t="shared" si="5"/>
        <v>-43</v>
      </c>
      <c r="G54" s="164">
        <f t="shared" ref="G54" si="6">E54*100/D54</f>
        <v>48.192771084337352</v>
      </c>
      <c r="H54" s="220"/>
    </row>
    <row r="55" spans="1:8" s="92" customFormat="1" ht="22.5">
      <c r="A55" s="233" t="s">
        <v>557</v>
      </c>
      <c r="B55" s="234" t="s">
        <v>397</v>
      </c>
      <c r="C55" s="163">
        <v>10</v>
      </c>
      <c r="D55" s="163">
        <v>13</v>
      </c>
      <c r="E55" s="156">
        <v>24</v>
      </c>
      <c r="F55" s="172">
        <f t="shared" si="5"/>
        <v>11</v>
      </c>
      <c r="G55" s="164">
        <f t="shared" ref="G55:G61" si="7">E55*100/D55</f>
        <v>184.61538461538461</v>
      </c>
      <c r="H55" s="220"/>
    </row>
    <row r="56" spans="1:8" s="92" customFormat="1" ht="33.75">
      <c r="A56" s="235" t="s">
        <v>563</v>
      </c>
      <c r="B56" s="234" t="s">
        <v>398</v>
      </c>
      <c r="C56" s="163">
        <v>11</v>
      </c>
      <c r="D56" s="163">
        <v>26</v>
      </c>
      <c r="E56" s="156">
        <v>8</v>
      </c>
      <c r="F56" s="172">
        <f t="shared" si="5"/>
        <v>-18</v>
      </c>
      <c r="G56" s="164">
        <f t="shared" si="7"/>
        <v>30.76923076923077</v>
      </c>
      <c r="H56" s="220"/>
    </row>
    <row r="57" spans="1:8" s="92" customFormat="1" ht="22.5">
      <c r="A57" s="233" t="s">
        <v>562</v>
      </c>
      <c r="B57" s="234" t="s">
        <v>399</v>
      </c>
      <c r="C57" s="163"/>
      <c r="D57" s="163"/>
      <c r="E57" s="156">
        <v>5</v>
      </c>
      <c r="F57" s="172">
        <f t="shared" si="5"/>
        <v>5</v>
      </c>
      <c r="G57" s="164">
        <f>E57*100</f>
        <v>500</v>
      </c>
      <c r="H57" s="220"/>
    </row>
    <row r="58" spans="1:8" s="92" customFormat="1" ht="22.5">
      <c r="A58" s="233" t="s">
        <v>506</v>
      </c>
      <c r="B58" s="234" t="s">
        <v>400</v>
      </c>
      <c r="C58" s="163">
        <v>45</v>
      </c>
      <c r="D58" s="163">
        <v>36</v>
      </c>
      <c r="E58" s="156">
        <v>40</v>
      </c>
      <c r="F58" s="172">
        <f t="shared" si="5"/>
        <v>4</v>
      </c>
      <c r="G58" s="164">
        <f t="shared" si="7"/>
        <v>111.11111111111111</v>
      </c>
      <c r="H58" s="220"/>
    </row>
    <row r="59" spans="1:8" s="92" customFormat="1" ht="22.5">
      <c r="A59" s="233" t="s">
        <v>524</v>
      </c>
      <c r="B59" s="234" t="s">
        <v>500</v>
      </c>
      <c r="C59" s="163"/>
      <c r="D59" s="163">
        <v>2</v>
      </c>
      <c r="E59" s="156">
        <v>3</v>
      </c>
      <c r="F59" s="172">
        <f t="shared" si="5"/>
        <v>1</v>
      </c>
      <c r="G59" s="164">
        <f t="shared" si="7"/>
        <v>150</v>
      </c>
      <c r="H59" s="220"/>
    </row>
    <row r="60" spans="1:8" s="92" customFormat="1" ht="22.5">
      <c r="A60" s="328" t="s">
        <v>584</v>
      </c>
      <c r="B60" s="234" t="s">
        <v>508</v>
      </c>
      <c r="C60" s="163">
        <v>79</v>
      </c>
      <c r="D60" s="163">
        <v>48</v>
      </c>
      <c r="E60" s="156">
        <v>43</v>
      </c>
      <c r="F60" s="172">
        <f t="shared" si="5"/>
        <v>-5</v>
      </c>
      <c r="G60" s="164">
        <f t="shared" si="7"/>
        <v>89.583333333333329</v>
      </c>
      <c r="H60" s="220"/>
    </row>
    <row r="61" spans="1:8" s="92" customFormat="1" ht="22.5">
      <c r="A61" s="233" t="s">
        <v>507</v>
      </c>
      <c r="B61" s="234" t="s">
        <v>509</v>
      </c>
      <c r="C61" s="163">
        <v>110</v>
      </c>
      <c r="D61" s="163">
        <v>131</v>
      </c>
      <c r="E61" s="156">
        <v>81</v>
      </c>
      <c r="F61" s="172">
        <f t="shared" si="5"/>
        <v>-50</v>
      </c>
      <c r="G61" s="164">
        <f t="shared" si="7"/>
        <v>61.832061068702288</v>
      </c>
      <c r="H61" s="220"/>
    </row>
    <row r="62" spans="1:8" s="90" customFormat="1" ht="22.5">
      <c r="A62" s="236" t="s">
        <v>228</v>
      </c>
      <c r="B62" s="218">
        <v>1070</v>
      </c>
      <c r="C62" s="141"/>
      <c r="D62" s="141"/>
      <c r="E62" s="141"/>
      <c r="F62" s="172"/>
      <c r="G62" s="219"/>
      <c r="H62" s="220"/>
    </row>
    <row r="63" spans="1:8" s="92" customFormat="1" ht="22.5">
      <c r="A63" s="217" t="s">
        <v>187</v>
      </c>
      <c r="B63" s="218">
        <v>1071</v>
      </c>
      <c r="C63" s="141"/>
      <c r="D63" s="141"/>
      <c r="E63" s="141"/>
      <c r="F63" s="172"/>
      <c r="G63" s="219"/>
      <c r="H63" s="220"/>
    </row>
    <row r="64" spans="1:8" s="92" customFormat="1" ht="22.5">
      <c r="A64" s="217" t="s">
        <v>188</v>
      </c>
      <c r="B64" s="218">
        <v>1072</v>
      </c>
      <c r="C64" s="141"/>
      <c r="D64" s="141"/>
      <c r="E64" s="141"/>
      <c r="F64" s="172"/>
      <c r="G64" s="219"/>
      <c r="H64" s="220"/>
    </row>
    <row r="65" spans="1:8" s="92" customFormat="1" ht="22.5">
      <c r="A65" s="217" t="s">
        <v>40</v>
      </c>
      <c r="B65" s="218">
        <v>1073</v>
      </c>
      <c r="C65" s="141"/>
      <c r="D65" s="141"/>
      <c r="E65" s="141"/>
      <c r="F65" s="172"/>
      <c r="G65" s="219"/>
      <c r="H65" s="220"/>
    </row>
    <row r="66" spans="1:8" s="92" customFormat="1" ht="45" customHeight="1">
      <c r="A66" s="217" t="s">
        <v>63</v>
      </c>
      <c r="B66" s="218">
        <v>1074</v>
      </c>
      <c r="C66" s="141"/>
      <c r="D66" s="141"/>
      <c r="E66" s="141"/>
      <c r="F66" s="172"/>
      <c r="G66" s="219"/>
      <c r="H66" s="220"/>
    </row>
    <row r="67" spans="1:8" s="92" customFormat="1" ht="22.5">
      <c r="A67" s="217" t="s">
        <v>79</v>
      </c>
      <c r="B67" s="218">
        <v>1075</v>
      </c>
      <c r="C67" s="141"/>
      <c r="D67" s="141"/>
      <c r="E67" s="141"/>
      <c r="F67" s="172"/>
      <c r="G67" s="219"/>
      <c r="H67" s="220"/>
    </row>
    <row r="68" spans="1:8" s="92" customFormat="1" ht="22.5">
      <c r="A68" s="217" t="s">
        <v>124</v>
      </c>
      <c r="B68" s="218">
        <v>1076</v>
      </c>
      <c r="C68" s="141"/>
      <c r="D68" s="141"/>
      <c r="E68" s="141"/>
      <c r="F68" s="172"/>
      <c r="G68" s="219"/>
      <c r="H68" s="220"/>
    </row>
    <row r="69" spans="1:8" s="92" customFormat="1" ht="22.5">
      <c r="A69" s="237" t="s">
        <v>80</v>
      </c>
      <c r="B69" s="218">
        <v>1080</v>
      </c>
      <c r="C69" s="141">
        <f>SUM(C70:C92)</f>
        <v>12058</v>
      </c>
      <c r="D69" s="141">
        <f>SUM(D70:D92)</f>
        <v>16060</v>
      </c>
      <c r="E69" s="141">
        <f>SUM(E70:E92)</f>
        <v>14570</v>
      </c>
      <c r="F69" s="141">
        <f>E69-D69</f>
        <v>-1490</v>
      </c>
      <c r="G69" s="219">
        <f>E69*100/D69</f>
        <v>90.722291407222912</v>
      </c>
      <c r="H69" s="220"/>
    </row>
    <row r="70" spans="1:8" s="92" customFormat="1" ht="22.5">
      <c r="A70" s="166" t="s">
        <v>40</v>
      </c>
      <c r="B70" s="161" t="s">
        <v>511</v>
      </c>
      <c r="C70" s="156">
        <v>3008</v>
      </c>
      <c r="D70" s="163">
        <v>5306</v>
      </c>
      <c r="E70" s="156">
        <v>5005</v>
      </c>
      <c r="F70" s="172">
        <f>E70-D70</f>
        <v>-301</v>
      </c>
      <c r="G70" s="164">
        <f>E70*100/D70</f>
        <v>94.327176781002635</v>
      </c>
      <c r="H70" s="220"/>
    </row>
    <row r="71" spans="1:8" s="92" customFormat="1" ht="22.5">
      <c r="A71" s="166" t="s">
        <v>41</v>
      </c>
      <c r="B71" s="161" t="s">
        <v>512</v>
      </c>
      <c r="C71" s="156">
        <v>704</v>
      </c>
      <c r="D71" s="163">
        <v>1167</v>
      </c>
      <c r="E71" s="156">
        <v>1116</v>
      </c>
      <c r="F71" s="172">
        <f t="shared" ref="F71:F76" si="8">E71-D71</f>
        <v>-51</v>
      </c>
      <c r="G71" s="164">
        <f>E71*100/D71</f>
        <v>95.629820051413887</v>
      </c>
      <c r="H71" s="220"/>
    </row>
    <row r="72" spans="1:8" s="92" customFormat="1" ht="22.5">
      <c r="A72" s="166" t="s">
        <v>565</v>
      </c>
      <c r="B72" s="161" t="s">
        <v>589</v>
      </c>
      <c r="C72" s="156">
        <v>790</v>
      </c>
      <c r="D72" s="156">
        <v>334</v>
      </c>
      <c r="E72" s="156">
        <v>349</v>
      </c>
      <c r="F72" s="172">
        <f t="shared" si="8"/>
        <v>15</v>
      </c>
      <c r="G72" s="164">
        <f t="shared" ref="G72:G73" si="9">E72*100/D72</f>
        <v>104.49101796407186</v>
      </c>
      <c r="H72" s="220"/>
    </row>
    <row r="73" spans="1:8" s="92" customFormat="1" ht="22.5">
      <c r="A73" s="166" t="s">
        <v>628</v>
      </c>
      <c r="B73" s="161" t="s">
        <v>590</v>
      </c>
      <c r="C73" s="156">
        <v>14</v>
      </c>
      <c r="D73" s="156">
        <v>150</v>
      </c>
      <c r="E73" s="156"/>
      <c r="F73" s="172">
        <f t="shared" si="8"/>
        <v>-150</v>
      </c>
      <c r="G73" s="164">
        <f t="shared" si="9"/>
        <v>0</v>
      </c>
      <c r="H73" s="220"/>
    </row>
    <row r="74" spans="1:8" s="92" customFormat="1" ht="22.5">
      <c r="A74" s="231" t="s">
        <v>559</v>
      </c>
      <c r="B74" s="161" t="s">
        <v>513</v>
      </c>
      <c r="C74" s="156">
        <v>1107</v>
      </c>
      <c r="D74" s="156">
        <v>1841</v>
      </c>
      <c r="E74" s="156">
        <v>141</v>
      </c>
      <c r="F74" s="172">
        <f t="shared" si="8"/>
        <v>-1700</v>
      </c>
      <c r="G74" s="164">
        <f>E74*100/D74</f>
        <v>7.6588810429114611</v>
      </c>
      <c r="H74" s="220"/>
    </row>
    <row r="75" spans="1:8" s="92" customFormat="1" ht="22.5">
      <c r="A75" s="231" t="s">
        <v>627</v>
      </c>
      <c r="B75" s="161" t="s">
        <v>514</v>
      </c>
      <c r="C75" s="156"/>
      <c r="D75" s="156">
        <v>610</v>
      </c>
      <c r="E75" s="156">
        <v>601</v>
      </c>
      <c r="F75" s="172">
        <f t="shared" si="8"/>
        <v>-9</v>
      </c>
      <c r="G75" s="164">
        <f>E75*100/D75</f>
        <v>98.52459016393442</v>
      </c>
      <c r="H75" s="220"/>
    </row>
    <row r="76" spans="1:8" s="92" customFormat="1" ht="22.5">
      <c r="A76" s="231" t="s">
        <v>560</v>
      </c>
      <c r="B76" s="161" t="s">
        <v>591</v>
      </c>
      <c r="C76" s="156">
        <v>195</v>
      </c>
      <c r="D76" s="156">
        <v>313</v>
      </c>
      <c r="E76" s="156">
        <v>412</v>
      </c>
      <c r="F76" s="172">
        <f t="shared" si="8"/>
        <v>99</v>
      </c>
      <c r="G76" s="164">
        <f t="shared" ref="G76" si="10">E76*100/D76</f>
        <v>131.62939297124601</v>
      </c>
      <c r="H76" s="220"/>
    </row>
    <row r="77" spans="1:8" s="92" customFormat="1" ht="22.5">
      <c r="A77" s="231" t="s">
        <v>507</v>
      </c>
      <c r="B77" s="161" t="s">
        <v>515</v>
      </c>
      <c r="C77" s="156">
        <v>259</v>
      </c>
      <c r="D77" s="156">
        <v>600</v>
      </c>
      <c r="E77" s="156">
        <v>544</v>
      </c>
      <c r="F77" s="172">
        <f>E77-D77</f>
        <v>-56</v>
      </c>
      <c r="G77" s="164">
        <f>E77*100/D77</f>
        <v>90.666666666666671</v>
      </c>
      <c r="H77" s="220"/>
    </row>
    <row r="78" spans="1:8" s="92" customFormat="1" ht="25.5" customHeight="1">
      <c r="A78" s="231" t="s">
        <v>567</v>
      </c>
      <c r="B78" s="161" t="s">
        <v>516</v>
      </c>
      <c r="C78" s="156">
        <v>150</v>
      </c>
      <c r="D78" s="156">
        <v>241</v>
      </c>
      <c r="E78" s="156">
        <v>230</v>
      </c>
      <c r="F78" s="172">
        <f t="shared" ref="F78:F97" si="11">E78-D78</f>
        <v>-11</v>
      </c>
      <c r="G78" s="164">
        <f>E78*100/D78</f>
        <v>95.435684647302907</v>
      </c>
      <c r="H78" s="220"/>
    </row>
    <row r="79" spans="1:8" s="92" customFormat="1" ht="25.5" customHeight="1">
      <c r="A79" s="231" t="s">
        <v>585</v>
      </c>
      <c r="B79" s="161" t="s">
        <v>592</v>
      </c>
      <c r="C79" s="156">
        <v>113</v>
      </c>
      <c r="D79" s="156"/>
      <c r="E79" s="156"/>
      <c r="F79" s="172"/>
      <c r="G79" s="164"/>
      <c r="H79" s="220"/>
    </row>
    <row r="80" spans="1:8" s="92" customFormat="1" ht="31.5">
      <c r="A80" s="231" t="s">
        <v>558</v>
      </c>
      <c r="B80" s="161" t="s">
        <v>517</v>
      </c>
      <c r="C80" s="156">
        <v>85</v>
      </c>
      <c r="D80" s="156">
        <v>250</v>
      </c>
      <c r="E80" s="156">
        <v>108</v>
      </c>
      <c r="F80" s="172">
        <f t="shared" si="11"/>
        <v>-142</v>
      </c>
      <c r="G80" s="164">
        <f t="shared" ref="G80:G85" si="12">E80*100/D80</f>
        <v>43.2</v>
      </c>
      <c r="H80" s="220"/>
    </row>
    <row r="81" spans="1:8" s="92" customFormat="1" ht="22.5">
      <c r="A81" s="231" t="s">
        <v>608</v>
      </c>
      <c r="B81" s="161" t="s">
        <v>568</v>
      </c>
      <c r="C81" s="156">
        <v>43</v>
      </c>
      <c r="D81" s="156">
        <v>50</v>
      </c>
      <c r="E81" s="156">
        <v>31</v>
      </c>
      <c r="F81" s="172">
        <f t="shared" si="11"/>
        <v>-19</v>
      </c>
      <c r="G81" s="164">
        <f t="shared" si="12"/>
        <v>62</v>
      </c>
      <c r="H81" s="220"/>
    </row>
    <row r="82" spans="1:8" s="92" customFormat="1" ht="22.5">
      <c r="A82" s="231" t="s">
        <v>586</v>
      </c>
      <c r="B82" s="161" t="s">
        <v>518</v>
      </c>
      <c r="C82" s="174">
        <v>3</v>
      </c>
      <c r="D82" s="156">
        <v>100</v>
      </c>
      <c r="E82" s="156">
        <v>99</v>
      </c>
      <c r="F82" s="172">
        <f t="shared" si="11"/>
        <v>-1</v>
      </c>
      <c r="G82" s="164">
        <f t="shared" si="12"/>
        <v>99</v>
      </c>
      <c r="H82" s="220"/>
    </row>
    <row r="83" spans="1:8" s="92" customFormat="1" ht="31.5">
      <c r="A83" s="231" t="s">
        <v>607</v>
      </c>
      <c r="B83" s="161" t="s">
        <v>519</v>
      </c>
      <c r="C83" s="156">
        <v>137</v>
      </c>
      <c r="D83" s="156">
        <v>441</v>
      </c>
      <c r="E83" s="156">
        <f>35+339</f>
        <v>374</v>
      </c>
      <c r="F83" s="172">
        <f t="shared" si="11"/>
        <v>-67</v>
      </c>
      <c r="G83" s="164">
        <f t="shared" si="12"/>
        <v>84.807256235827666</v>
      </c>
      <c r="H83" s="220"/>
    </row>
    <row r="84" spans="1:8" s="92" customFormat="1" ht="21" customHeight="1">
      <c r="A84" s="231" t="s">
        <v>617</v>
      </c>
      <c r="B84" s="161" t="s">
        <v>520</v>
      </c>
      <c r="C84" s="156">
        <v>473</v>
      </c>
      <c r="D84" s="156">
        <v>1762</v>
      </c>
      <c r="E84" s="156">
        <v>1874</v>
      </c>
      <c r="F84" s="172">
        <f t="shared" si="11"/>
        <v>112</v>
      </c>
      <c r="G84" s="164">
        <f t="shared" si="12"/>
        <v>106.35641316685584</v>
      </c>
      <c r="H84" s="220"/>
    </row>
    <row r="85" spans="1:8" s="92" customFormat="1" ht="21" customHeight="1">
      <c r="A85" s="231" t="s">
        <v>650</v>
      </c>
      <c r="B85" s="161" t="s">
        <v>521</v>
      </c>
      <c r="C85" s="156">
        <v>1514</v>
      </c>
      <c r="D85" s="156">
        <v>260</v>
      </c>
      <c r="E85" s="156"/>
      <c r="F85" s="172">
        <f t="shared" si="11"/>
        <v>-260</v>
      </c>
      <c r="G85" s="164">
        <f t="shared" si="12"/>
        <v>0</v>
      </c>
      <c r="H85" s="220"/>
    </row>
    <row r="86" spans="1:8" s="92" customFormat="1" ht="25.5" customHeight="1">
      <c r="A86" s="315" t="s">
        <v>604</v>
      </c>
      <c r="B86" s="161" t="s">
        <v>522</v>
      </c>
      <c r="C86" s="156">
        <v>1088</v>
      </c>
      <c r="D86" s="156">
        <v>509</v>
      </c>
      <c r="E86" s="156">
        <f>75+150+94+50</f>
        <v>369</v>
      </c>
      <c r="F86" s="172">
        <f t="shared" si="11"/>
        <v>-140</v>
      </c>
      <c r="G86" s="164">
        <f t="shared" ref="G86:G88" si="13">E86*100/D86</f>
        <v>72.495088408644406</v>
      </c>
      <c r="H86" s="220"/>
    </row>
    <row r="87" spans="1:8" s="92" customFormat="1" ht="25.5" customHeight="1">
      <c r="A87" s="231" t="s">
        <v>605</v>
      </c>
      <c r="B87" s="161" t="s">
        <v>523</v>
      </c>
      <c r="C87" s="156">
        <v>209</v>
      </c>
      <c r="D87" s="156">
        <v>180</v>
      </c>
      <c r="E87" s="156">
        <v>177</v>
      </c>
      <c r="F87" s="172">
        <f t="shared" si="11"/>
        <v>-3</v>
      </c>
      <c r="G87" s="164">
        <f t="shared" si="13"/>
        <v>98.333333333333329</v>
      </c>
      <c r="H87" s="220"/>
    </row>
    <row r="88" spans="1:8" s="92" customFormat="1" ht="25.5" customHeight="1">
      <c r="A88" s="231" t="s">
        <v>606</v>
      </c>
      <c r="B88" s="161" t="s">
        <v>551</v>
      </c>
      <c r="C88" s="156">
        <v>316</v>
      </c>
      <c r="D88" s="156">
        <v>316</v>
      </c>
      <c r="E88" s="156">
        <v>314</v>
      </c>
      <c r="F88" s="172">
        <f t="shared" si="11"/>
        <v>-2</v>
      </c>
      <c r="G88" s="164">
        <f t="shared" si="13"/>
        <v>99.367088607594937</v>
      </c>
      <c r="H88" s="220"/>
    </row>
    <row r="89" spans="1:8" s="92" customFormat="1" ht="25.5" customHeight="1">
      <c r="A89" s="231" t="s">
        <v>654</v>
      </c>
      <c r="B89" s="161" t="s">
        <v>552</v>
      </c>
      <c r="C89" s="156">
        <v>49</v>
      </c>
      <c r="D89" s="156"/>
      <c r="E89" s="156">
        <v>192</v>
      </c>
      <c r="F89" s="172">
        <f t="shared" si="11"/>
        <v>192</v>
      </c>
      <c r="G89" s="164">
        <f>E89*100</f>
        <v>19200</v>
      </c>
      <c r="H89" s="220"/>
    </row>
    <row r="90" spans="1:8" s="92" customFormat="1" ht="25.5" customHeight="1">
      <c r="A90" s="231" t="s">
        <v>609</v>
      </c>
      <c r="B90" s="161" t="s">
        <v>651</v>
      </c>
      <c r="C90" s="156"/>
      <c r="D90" s="156">
        <v>130</v>
      </c>
      <c r="E90" s="156">
        <v>1</v>
      </c>
      <c r="F90" s="172">
        <f t="shared" si="11"/>
        <v>-129</v>
      </c>
      <c r="G90" s="164">
        <f>E90*100</f>
        <v>100</v>
      </c>
      <c r="H90" s="220"/>
    </row>
    <row r="91" spans="1:8" s="92" customFormat="1" ht="25.5" customHeight="1">
      <c r="A91" s="231" t="s">
        <v>671</v>
      </c>
      <c r="B91" s="161" t="s">
        <v>655</v>
      </c>
      <c r="C91" s="156"/>
      <c r="D91" s="156"/>
      <c r="E91" s="156">
        <v>248</v>
      </c>
      <c r="F91" s="172">
        <f t="shared" si="11"/>
        <v>248</v>
      </c>
      <c r="G91" s="164">
        <f>E91*100</f>
        <v>24800</v>
      </c>
      <c r="H91" s="220"/>
    </row>
    <row r="92" spans="1:8" s="92" customFormat="1" ht="22.5">
      <c r="A92" s="231" t="s">
        <v>510</v>
      </c>
      <c r="B92" s="161" t="s">
        <v>672</v>
      </c>
      <c r="C92" s="156">
        <v>1801</v>
      </c>
      <c r="D92" s="156">
        <v>1500</v>
      </c>
      <c r="E92" s="156">
        <v>2385</v>
      </c>
      <c r="F92" s="172">
        <f t="shared" si="11"/>
        <v>885</v>
      </c>
      <c r="G92" s="164">
        <f t="shared" ref="G92" si="14">E92*100/D92</f>
        <v>159</v>
      </c>
      <c r="H92" s="220"/>
    </row>
    <row r="93" spans="1:8" s="92" customFormat="1" ht="22.5">
      <c r="A93" s="217" t="s">
        <v>72</v>
      </c>
      <c r="B93" s="218">
        <v>1081</v>
      </c>
      <c r="C93" s="141"/>
      <c r="D93" s="141"/>
      <c r="E93" s="141"/>
      <c r="F93" s="172"/>
      <c r="G93" s="164"/>
      <c r="H93" s="220"/>
    </row>
    <row r="94" spans="1:8" s="92" customFormat="1" ht="22.5">
      <c r="A94" s="217" t="s">
        <v>51</v>
      </c>
      <c r="B94" s="218">
        <v>1082</v>
      </c>
      <c r="C94" s="141"/>
      <c r="D94" s="141"/>
      <c r="E94" s="141"/>
      <c r="F94" s="172"/>
      <c r="G94" s="164"/>
      <c r="H94" s="220"/>
    </row>
    <row r="95" spans="1:8" s="92" customFormat="1" ht="22.5">
      <c r="A95" s="217" t="s">
        <v>61</v>
      </c>
      <c r="B95" s="218">
        <v>1083</v>
      </c>
      <c r="C95" s="141"/>
      <c r="D95" s="141"/>
      <c r="E95" s="141"/>
      <c r="F95" s="172"/>
      <c r="G95" s="164"/>
      <c r="H95" s="220"/>
    </row>
    <row r="96" spans="1:8" s="92" customFormat="1" ht="22.5">
      <c r="A96" s="217" t="s">
        <v>218</v>
      </c>
      <c r="B96" s="218">
        <v>1084</v>
      </c>
      <c r="C96" s="141"/>
      <c r="D96" s="141"/>
      <c r="E96" s="141"/>
      <c r="F96" s="172"/>
      <c r="G96" s="164"/>
      <c r="H96" s="220"/>
    </row>
    <row r="97" spans="1:8" s="92" customFormat="1" ht="22.5">
      <c r="A97" s="217" t="s">
        <v>262</v>
      </c>
      <c r="B97" s="218">
        <v>1085</v>
      </c>
      <c r="C97" s="141"/>
      <c r="D97" s="141"/>
      <c r="E97" s="360">
        <f>E98</f>
        <v>0</v>
      </c>
      <c r="F97" s="361">
        <f t="shared" si="11"/>
        <v>0</v>
      </c>
      <c r="G97" s="362">
        <f>E97*100</f>
        <v>0</v>
      </c>
      <c r="H97" s="220"/>
    </row>
    <row r="98" spans="1:8" s="92" customFormat="1" ht="22.5">
      <c r="A98" s="231"/>
      <c r="B98" s="161" t="s">
        <v>616</v>
      </c>
      <c r="C98" s="141"/>
      <c r="D98" s="141"/>
      <c r="E98" s="359"/>
      <c r="F98" s="172"/>
      <c r="G98" s="164"/>
      <c r="H98" s="220"/>
    </row>
    <row r="99" spans="1:8" s="91" customFormat="1" ht="24.75" customHeight="1">
      <c r="A99" s="228" t="s">
        <v>4</v>
      </c>
      <c r="B99" s="229">
        <v>1100</v>
      </c>
      <c r="C99" s="327">
        <f>C21+C22-C26-C62-C69-C97</f>
        <v>-19156</v>
      </c>
      <c r="D99" s="327">
        <f>D21+D22-D26-D62-D69-D97</f>
        <v>-25993</v>
      </c>
      <c r="E99" s="327">
        <f>E21+E22-E26-E62-E69-E97</f>
        <v>-23853</v>
      </c>
      <c r="F99" s="167">
        <f>E99-D99</f>
        <v>2140</v>
      </c>
      <c r="G99" s="168">
        <f>E99*100/D99</f>
        <v>91.767014196129722</v>
      </c>
      <c r="H99" s="230"/>
    </row>
    <row r="100" spans="1:8" s="90" customFormat="1" ht="22.5">
      <c r="A100" s="217" t="s">
        <v>108</v>
      </c>
      <c r="B100" s="218">
        <v>1110</v>
      </c>
      <c r="C100" s="141"/>
      <c r="D100" s="141"/>
      <c r="E100" s="141"/>
      <c r="F100" s="165"/>
      <c r="G100" s="219"/>
      <c r="H100" s="220"/>
    </row>
    <row r="101" spans="1:8" s="90" customFormat="1" ht="22.5">
      <c r="A101" s="217" t="s">
        <v>109</v>
      </c>
      <c r="B101" s="218">
        <v>1120</v>
      </c>
      <c r="C101" s="141"/>
      <c r="D101" s="141"/>
      <c r="E101" s="141"/>
      <c r="F101" s="165"/>
      <c r="G101" s="219"/>
      <c r="H101" s="220"/>
    </row>
    <row r="102" spans="1:8" s="90" customFormat="1" ht="22.5">
      <c r="A102" s="217" t="s">
        <v>112</v>
      </c>
      <c r="B102" s="218">
        <v>1130</v>
      </c>
      <c r="C102" s="141"/>
      <c r="D102" s="141"/>
      <c r="E102" s="141"/>
      <c r="F102" s="165"/>
      <c r="G102" s="219"/>
      <c r="H102" s="220"/>
    </row>
    <row r="103" spans="1:8" s="90" customFormat="1" ht="22.5">
      <c r="A103" s="217" t="s">
        <v>111</v>
      </c>
      <c r="B103" s="218">
        <v>1140</v>
      </c>
      <c r="C103" s="141"/>
      <c r="D103" s="141"/>
      <c r="E103" s="141"/>
      <c r="F103" s="165"/>
      <c r="G103" s="219"/>
      <c r="H103" s="220"/>
    </row>
    <row r="104" spans="1:8" s="90" customFormat="1" ht="22.5">
      <c r="A104" s="217" t="s">
        <v>219</v>
      </c>
      <c r="B104" s="218">
        <v>1150</v>
      </c>
      <c r="C104" s="141">
        <f>SUM(C105:C107)</f>
        <v>9015</v>
      </c>
      <c r="D104" s="141">
        <f>SUM(D105:D107)</f>
        <v>11338</v>
      </c>
      <c r="E104" s="141">
        <f>SUM(E105:E107)</f>
        <v>9118</v>
      </c>
      <c r="F104" s="165">
        <f>E104-D104</f>
        <v>-2220</v>
      </c>
      <c r="G104" s="219">
        <f>E104*100/D104</f>
        <v>80.419827130005288</v>
      </c>
      <c r="H104" s="220"/>
    </row>
    <row r="105" spans="1:8" s="90" customFormat="1" ht="22.5">
      <c r="A105" s="221" t="s">
        <v>615</v>
      </c>
      <c r="B105" s="161" t="s">
        <v>526</v>
      </c>
      <c r="C105" s="156">
        <v>8993</v>
      </c>
      <c r="D105" s="156">
        <v>11332</v>
      </c>
      <c r="E105" s="156">
        <v>9103</v>
      </c>
      <c r="F105" s="172">
        <f>E105-D105</f>
        <v>-2229</v>
      </c>
      <c r="G105" s="164">
        <f>E105*100/D105</f>
        <v>80.330038828097429</v>
      </c>
      <c r="H105" s="220"/>
    </row>
    <row r="106" spans="1:8" s="90" customFormat="1" ht="22.5">
      <c r="A106" s="238" t="s">
        <v>525</v>
      </c>
      <c r="B106" s="161" t="s">
        <v>610</v>
      </c>
      <c r="C106" s="156">
        <v>7</v>
      </c>
      <c r="D106" s="156">
        <v>6</v>
      </c>
      <c r="E106" s="156"/>
      <c r="F106" s="172">
        <f>E106-D106</f>
        <v>-6</v>
      </c>
      <c r="G106" s="164">
        <f>E106*100/D106</f>
        <v>0</v>
      </c>
      <c r="H106" s="220"/>
    </row>
    <row r="107" spans="1:8" s="90" customFormat="1" ht="22.5">
      <c r="A107" s="231" t="s">
        <v>629</v>
      </c>
      <c r="B107" s="161" t="s">
        <v>611</v>
      </c>
      <c r="C107" s="156">
        <v>15</v>
      </c>
      <c r="D107" s="156"/>
      <c r="E107" s="156">
        <v>15</v>
      </c>
      <c r="F107" s="172">
        <f t="shared" ref="F107:F109" si="15">E107-D107</f>
        <v>15</v>
      </c>
      <c r="G107" s="164">
        <f>E107*100</f>
        <v>1500</v>
      </c>
      <c r="H107" s="220"/>
    </row>
    <row r="108" spans="1:8" s="90" customFormat="1" ht="22.5">
      <c r="A108" s="217" t="s">
        <v>218</v>
      </c>
      <c r="B108" s="218">
        <v>1151</v>
      </c>
      <c r="C108" s="141"/>
      <c r="D108" s="141"/>
      <c r="E108" s="141"/>
      <c r="F108" s="172"/>
      <c r="G108" s="164"/>
      <c r="H108" s="220"/>
    </row>
    <row r="109" spans="1:8" s="90" customFormat="1" ht="22.5">
      <c r="A109" s="217" t="s">
        <v>220</v>
      </c>
      <c r="B109" s="218">
        <v>1160</v>
      </c>
      <c r="C109" s="141">
        <f>C110</f>
        <v>0</v>
      </c>
      <c r="D109" s="141">
        <f>D110</f>
        <v>0</v>
      </c>
      <c r="E109" s="141">
        <f>E110</f>
        <v>0</v>
      </c>
      <c r="F109" s="141">
        <f t="shared" si="15"/>
        <v>0</v>
      </c>
      <c r="G109" s="219">
        <f t="shared" ref="G109" si="16">E109*100</f>
        <v>0</v>
      </c>
      <c r="H109" s="220"/>
    </row>
    <row r="110" spans="1:8" s="90" customFormat="1" ht="22.5">
      <c r="A110" s="166"/>
      <c r="B110" s="161" t="s">
        <v>527</v>
      </c>
      <c r="C110" s="156"/>
      <c r="D110" s="156"/>
      <c r="E110" s="156"/>
      <c r="F110" s="172"/>
      <c r="G110" s="164"/>
      <c r="H110" s="220"/>
    </row>
    <row r="111" spans="1:8" s="90" customFormat="1" ht="22.5">
      <c r="A111" s="217" t="s">
        <v>218</v>
      </c>
      <c r="B111" s="218">
        <v>1161</v>
      </c>
      <c r="C111" s="141"/>
      <c r="D111" s="141"/>
      <c r="E111" s="141"/>
      <c r="F111" s="165"/>
      <c r="G111" s="219"/>
      <c r="H111" s="220"/>
    </row>
    <row r="112" spans="1:8" s="91" customFormat="1" ht="21.75">
      <c r="A112" s="228" t="s">
        <v>96</v>
      </c>
      <c r="B112" s="229">
        <v>1170</v>
      </c>
      <c r="C112" s="327">
        <f>C99+C104-C109</f>
        <v>-10141</v>
      </c>
      <c r="D112" s="327">
        <f>D99+D104</f>
        <v>-14655</v>
      </c>
      <c r="E112" s="327">
        <f>E99+E104-E109</f>
        <v>-14735</v>
      </c>
      <c r="F112" s="167">
        <f>D112-E112</f>
        <v>80</v>
      </c>
      <c r="G112" s="168">
        <f>E112*100/D112</f>
        <v>100.54588877516206</v>
      </c>
      <c r="H112" s="230"/>
    </row>
    <row r="113" spans="1:8" s="90" customFormat="1" ht="22.5">
      <c r="A113" s="217" t="s">
        <v>139</v>
      </c>
      <c r="B113" s="218">
        <v>1180</v>
      </c>
      <c r="C113" s="141"/>
      <c r="D113" s="141"/>
      <c r="E113" s="141"/>
      <c r="F113" s="165"/>
      <c r="G113" s="219"/>
      <c r="H113" s="220"/>
    </row>
    <row r="114" spans="1:8" s="90" customFormat="1" ht="45">
      <c r="A114" s="217" t="s">
        <v>140</v>
      </c>
      <c r="B114" s="218">
        <v>1190</v>
      </c>
      <c r="C114" s="141"/>
      <c r="D114" s="141"/>
      <c r="E114" s="141"/>
      <c r="F114" s="165"/>
      <c r="G114" s="219"/>
      <c r="H114" s="220"/>
    </row>
    <row r="115" spans="1:8" s="91" customFormat="1" ht="21.75">
      <c r="A115" s="228" t="s">
        <v>97</v>
      </c>
      <c r="B115" s="229">
        <v>1200</v>
      </c>
      <c r="C115" s="327">
        <f>C117</f>
        <v>-10141</v>
      </c>
      <c r="D115" s="327">
        <f>D117</f>
        <v>-14655</v>
      </c>
      <c r="E115" s="327">
        <f>E117</f>
        <v>-14735</v>
      </c>
      <c r="F115" s="167">
        <f>D115-E115</f>
        <v>80</v>
      </c>
      <c r="G115" s="168">
        <f>E115*100/D115</f>
        <v>100.54588877516206</v>
      </c>
      <c r="H115" s="230"/>
    </row>
    <row r="116" spans="1:8" s="90" customFormat="1" ht="22.5">
      <c r="A116" s="217" t="s">
        <v>24</v>
      </c>
      <c r="B116" s="239">
        <v>1201</v>
      </c>
      <c r="C116" s="326"/>
      <c r="D116" s="326"/>
      <c r="E116" s="326"/>
      <c r="F116" s="225"/>
      <c r="G116" s="226"/>
      <c r="H116" s="227"/>
    </row>
    <row r="117" spans="1:8" s="90" customFormat="1" ht="22.5">
      <c r="A117" s="217" t="s">
        <v>25</v>
      </c>
      <c r="B117" s="239">
        <v>1202</v>
      </c>
      <c r="C117" s="326">
        <f>C112</f>
        <v>-10141</v>
      </c>
      <c r="D117" s="326">
        <f>D112</f>
        <v>-14655</v>
      </c>
      <c r="E117" s="326">
        <f>E112</f>
        <v>-14735</v>
      </c>
      <c r="F117" s="225">
        <f>E117-D117</f>
        <v>-80</v>
      </c>
      <c r="G117" s="226">
        <f>E117*100/D117</f>
        <v>100.54588877516206</v>
      </c>
      <c r="H117" s="227"/>
    </row>
    <row r="118" spans="1:8" s="90" customFormat="1" ht="22.5">
      <c r="A118" s="217" t="s">
        <v>263</v>
      </c>
      <c r="B118" s="218">
        <v>1210</v>
      </c>
      <c r="C118" s="141"/>
      <c r="D118" s="141"/>
      <c r="E118" s="141"/>
      <c r="F118" s="165"/>
      <c r="G118" s="219"/>
      <c r="H118" s="220"/>
    </row>
    <row r="119" spans="1:8" s="91" customFormat="1" ht="27.75" customHeight="1">
      <c r="A119" s="399" t="s">
        <v>276</v>
      </c>
      <c r="B119" s="400"/>
      <c r="C119" s="400"/>
      <c r="D119" s="400"/>
      <c r="E119" s="400"/>
      <c r="F119" s="400"/>
      <c r="G119" s="400"/>
      <c r="H119" s="401"/>
    </row>
    <row r="120" spans="1:8" s="90" customFormat="1" ht="45">
      <c r="A120" s="240" t="s">
        <v>277</v>
      </c>
      <c r="B120" s="239">
        <v>1300</v>
      </c>
      <c r="C120" s="326">
        <f>C22-C69</f>
        <v>-11703</v>
      </c>
      <c r="D120" s="326">
        <f>D22-D69</f>
        <v>-15988</v>
      </c>
      <c r="E120" s="326">
        <f>E22-E69</f>
        <v>-14457</v>
      </c>
      <c r="F120" s="225">
        <f>E120-D120</f>
        <v>1531</v>
      </c>
      <c r="G120" s="226">
        <f>E120*100/D120</f>
        <v>90.424068051038276</v>
      </c>
      <c r="H120" s="227"/>
    </row>
    <row r="121" spans="1:8" s="90" customFormat="1" ht="70.5" customHeight="1">
      <c r="A121" s="241" t="s">
        <v>278</v>
      </c>
      <c r="B121" s="239">
        <v>1310</v>
      </c>
      <c r="C121" s="326"/>
      <c r="D121" s="326"/>
      <c r="E121" s="326"/>
      <c r="F121" s="225"/>
      <c r="G121" s="226"/>
      <c r="H121" s="227"/>
    </row>
    <row r="122" spans="1:8" s="90" customFormat="1" ht="45">
      <c r="A122" s="240" t="s">
        <v>279</v>
      </c>
      <c r="B122" s="239">
        <v>1320</v>
      </c>
      <c r="C122" s="326">
        <f>C104-C109</f>
        <v>9015</v>
      </c>
      <c r="D122" s="326">
        <f>D104-D109</f>
        <v>11338</v>
      </c>
      <c r="E122" s="326">
        <f>E104-E109</f>
        <v>9118</v>
      </c>
      <c r="F122" s="225">
        <f>E122-D122</f>
        <v>-2220</v>
      </c>
      <c r="G122" s="226">
        <f>E122*100/D122</f>
        <v>80.419827130005288</v>
      </c>
      <c r="H122" s="227"/>
    </row>
    <row r="123" spans="1:8" s="90" customFormat="1" ht="46.5" customHeight="1">
      <c r="A123" s="242" t="s">
        <v>385</v>
      </c>
      <c r="B123" s="218">
        <v>1330</v>
      </c>
      <c r="C123" s="141">
        <f>C8+C22+C100+C101+C104</f>
        <v>9630</v>
      </c>
      <c r="D123" s="141">
        <f>D8+D22+D100+D101+D104</f>
        <v>11540</v>
      </c>
      <c r="E123" s="141">
        <f>E8+E22+E100+E101+E104</f>
        <v>9663</v>
      </c>
      <c r="F123" s="225">
        <f>E123-D123</f>
        <v>-1877</v>
      </c>
      <c r="G123" s="219">
        <f>E123*100/D123</f>
        <v>83.734835355285966</v>
      </c>
      <c r="H123" s="220"/>
    </row>
    <row r="124" spans="1:8" s="90" customFormat="1" ht="65.25" customHeight="1">
      <c r="A124" s="242" t="s">
        <v>386</v>
      </c>
      <c r="B124" s="218">
        <v>1340</v>
      </c>
      <c r="C124" s="141">
        <f>C12+C26+C62+C69+C102+C103+C109+C113+C114</f>
        <v>19771</v>
      </c>
      <c r="D124" s="141">
        <f>D12+D26+D62+D69+D102+D103+D109+D113+D114</f>
        <v>26195</v>
      </c>
      <c r="E124" s="141">
        <f>E12+E26+E62+E69+E102+E103+E109+E113+E114</f>
        <v>24398</v>
      </c>
      <c r="F124" s="225">
        <f>E124-D124</f>
        <v>-1797</v>
      </c>
      <c r="G124" s="219">
        <f>E124*100/D124</f>
        <v>93.139912196984156</v>
      </c>
      <c r="H124" s="220"/>
    </row>
    <row r="125" spans="1:8" s="90" customFormat="1" ht="22.5">
      <c r="A125" s="403" t="s">
        <v>168</v>
      </c>
      <c r="B125" s="403"/>
      <c r="C125" s="403"/>
      <c r="D125" s="403"/>
      <c r="E125" s="403"/>
      <c r="F125" s="403"/>
      <c r="G125" s="403"/>
      <c r="H125" s="403"/>
    </row>
    <row r="126" spans="1:8" s="90" customFormat="1" ht="45">
      <c r="A126" s="217" t="s">
        <v>280</v>
      </c>
      <c r="B126" s="218">
        <v>1400</v>
      </c>
      <c r="C126" s="141">
        <f>C99</f>
        <v>-19156</v>
      </c>
      <c r="D126" s="141">
        <f>D99</f>
        <v>-25993</v>
      </c>
      <c r="E126" s="141">
        <f>E99</f>
        <v>-23853</v>
      </c>
      <c r="F126" s="165">
        <f>E126-D126</f>
        <v>2140</v>
      </c>
      <c r="G126" s="219">
        <f>E126*100/D126</f>
        <v>91.767014196129722</v>
      </c>
      <c r="H126" s="220"/>
    </row>
    <row r="127" spans="1:8" s="90" customFormat="1" ht="22.5">
      <c r="A127" s="217" t="s">
        <v>281</v>
      </c>
      <c r="B127" s="218">
        <v>1401</v>
      </c>
      <c r="C127" s="141">
        <f>C138</f>
        <v>1909</v>
      </c>
      <c r="D127" s="141">
        <f>D138</f>
        <v>1614</v>
      </c>
      <c r="E127" s="141">
        <f>E138</f>
        <v>2493</v>
      </c>
      <c r="F127" s="165">
        <f>E127-D127</f>
        <v>879</v>
      </c>
      <c r="G127" s="219">
        <f>E127*100/D127</f>
        <v>154.46096654275092</v>
      </c>
      <c r="H127" s="220"/>
    </row>
    <row r="128" spans="1:8" s="90" customFormat="1" ht="45">
      <c r="A128" s="217" t="s">
        <v>282</v>
      </c>
      <c r="B128" s="218">
        <v>1402</v>
      </c>
      <c r="C128" s="141"/>
      <c r="D128" s="141"/>
      <c r="E128" s="141"/>
      <c r="F128" s="165"/>
      <c r="G128" s="219"/>
      <c r="H128" s="220"/>
    </row>
    <row r="129" spans="1:8" s="90" customFormat="1" ht="45">
      <c r="A129" s="217" t="s">
        <v>283</v>
      </c>
      <c r="B129" s="218">
        <v>1403</v>
      </c>
      <c r="C129" s="141"/>
      <c r="D129" s="141"/>
      <c r="E129" s="141"/>
      <c r="F129" s="165"/>
      <c r="G129" s="219"/>
      <c r="H129" s="220"/>
    </row>
    <row r="130" spans="1:8" s="90" customFormat="1" ht="45">
      <c r="A130" s="217" t="s">
        <v>329</v>
      </c>
      <c r="B130" s="218">
        <v>1404</v>
      </c>
      <c r="C130" s="141"/>
      <c r="D130" s="141"/>
      <c r="E130" s="141"/>
      <c r="F130" s="165"/>
      <c r="G130" s="219"/>
      <c r="H130" s="220"/>
    </row>
    <row r="131" spans="1:8" s="91" customFormat="1" ht="21.75">
      <c r="A131" s="228" t="s">
        <v>143</v>
      </c>
      <c r="B131" s="229">
        <v>1410</v>
      </c>
      <c r="C131" s="327">
        <f>C126+C127-C128+C129</f>
        <v>-17247</v>
      </c>
      <c r="D131" s="327">
        <f>D126+D127-D128+D129+D130</f>
        <v>-24379</v>
      </c>
      <c r="E131" s="327">
        <f>E126+E127-E128+E129+E130</f>
        <v>-21360</v>
      </c>
      <c r="F131" s="167">
        <f>E131-D131</f>
        <v>3019</v>
      </c>
      <c r="G131" s="168">
        <f>E131*100/D131</f>
        <v>87.616391156323061</v>
      </c>
      <c r="H131" s="230"/>
    </row>
    <row r="132" spans="1:8" s="90" customFormat="1" ht="22.5">
      <c r="A132" s="406" t="s">
        <v>235</v>
      </c>
      <c r="B132" s="407"/>
      <c r="C132" s="407"/>
      <c r="D132" s="407"/>
      <c r="E132" s="407"/>
      <c r="F132" s="407"/>
      <c r="G132" s="407"/>
      <c r="H132" s="408"/>
    </row>
    <row r="133" spans="1:8" s="90" customFormat="1" ht="22.5">
      <c r="A133" s="217" t="s">
        <v>284</v>
      </c>
      <c r="B133" s="218">
        <v>1500</v>
      </c>
      <c r="C133" s="141">
        <f>C134+C135</f>
        <v>786</v>
      </c>
      <c r="D133" s="141">
        <f>D134+D135</f>
        <v>1575</v>
      </c>
      <c r="E133" s="141">
        <f>E134+E135</f>
        <v>1231</v>
      </c>
      <c r="F133" s="165">
        <f>E133-D133</f>
        <v>-344</v>
      </c>
      <c r="G133" s="219">
        <f>E133*100/D133</f>
        <v>78.158730158730165</v>
      </c>
      <c r="H133" s="220"/>
    </row>
    <row r="134" spans="1:8" s="90" customFormat="1" ht="22.5">
      <c r="A134" s="217" t="s">
        <v>285</v>
      </c>
      <c r="B134" s="243">
        <v>1501</v>
      </c>
      <c r="C134" s="326">
        <v>405</v>
      </c>
      <c r="D134" s="326">
        <f>D72+D73+D78</f>
        <v>725</v>
      </c>
      <c r="E134" s="326">
        <f>E72+E73+E78</f>
        <v>579</v>
      </c>
      <c r="F134" s="165">
        <f t="shared" ref="F134:F135" si="17">E134-D134</f>
        <v>-146</v>
      </c>
      <c r="G134" s="219">
        <f t="shared" ref="G134:G135" si="18">E134*100/D134</f>
        <v>79.862068965517238</v>
      </c>
      <c r="H134" s="227"/>
    </row>
    <row r="135" spans="1:8" s="90" customFormat="1" ht="22.5">
      <c r="A135" s="217" t="s">
        <v>28</v>
      </c>
      <c r="B135" s="243">
        <v>1502</v>
      </c>
      <c r="C135" s="326">
        <v>381</v>
      </c>
      <c r="D135" s="326">
        <f>D80+D77</f>
        <v>850</v>
      </c>
      <c r="E135" s="326">
        <f>E77+E80</f>
        <v>652</v>
      </c>
      <c r="F135" s="165">
        <f t="shared" si="17"/>
        <v>-198</v>
      </c>
      <c r="G135" s="219">
        <f t="shared" si="18"/>
        <v>76.705882352941174</v>
      </c>
      <c r="H135" s="227"/>
    </row>
    <row r="136" spans="1:8" s="90" customFormat="1" ht="22.5">
      <c r="A136" s="217" t="s">
        <v>5</v>
      </c>
      <c r="B136" s="244">
        <v>1510</v>
      </c>
      <c r="C136" s="141">
        <f t="shared" ref="C136:E137" si="19">C34+C70</f>
        <v>6781</v>
      </c>
      <c r="D136" s="141">
        <f t="shared" si="19"/>
        <v>10058</v>
      </c>
      <c r="E136" s="141">
        <f t="shared" si="19"/>
        <v>9911</v>
      </c>
      <c r="F136" s="165">
        <f>E136-D136</f>
        <v>-147</v>
      </c>
      <c r="G136" s="219">
        <f>E136*100/D136</f>
        <v>98.538476834360708</v>
      </c>
      <c r="H136" s="220"/>
    </row>
    <row r="137" spans="1:8" s="90" customFormat="1" ht="22.5">
      <c r="A137" s="217" t="s">
        <v>6</v>
      </c>
      <c r="B137" s="244">
        <v>1520</v>
      </c>
      <c r="C137" s="141">
        <f t="shared" si="19"/>
        <v>1517</v>
      </c>
      <c r="D137" s="141">
        <f t="shared" si="19"/>
        <v>2213</v>
      </c>
      <c r="E137" s="141">
        <f t="shared" si="19"/>
        <v>2191</v>
      </c>
      <c r="F137" s="165">
        <f t="shared" ref="F137:F139" si="20">E137-D137</f>
        <v>-22</v>
      </c>
      <c r="G137" s="219">
        <f>E137*100/D137</f>
        <v>99.005874378671493</v>
      </c>
      <c r="H137" s="220"/>
    </row>
    <row r="138" spans="1:8" s="90" customFormat="1" ht="22.5">
      <c r="A138" s="217" t="s">
        <v>7</v>
      </c>
      <c r="B138" s="244">
        <v>1530</v>
      </c>
      <c r="C138" s="141">
        <f>C36+C92</f>
        <v>1909</v>
      </c>
      <c r="D138" s="141">
        <f>D36+D92</f>
        <v>1614</v>
      </c>
      <c r="E138" s="141">
        <f>E36+E92</f>
        <v>2493</v>
      </c>
      <c r="F138" s="165">
        <f>E138-D138</f>
        <v>879</v>
      </c>
      <c r="G138" s="219">
        <f>E138*100/D138</f>
        <v>154.46096654275092</v>
      </c>
      <c r="H138" s="220"/>
    </row>
    <row r="139" spans="1:8" s="90" customFormat="1" ht="22.5">
      <c r="A139" s="217" t="s">
        <v>29</v>
      </c>
      <c r="B139" s="244">
        <v>1540</v>
      </c>
      <c r="C139" s="141">
        <f>C26-C34-C35-C36+C69-C70-C71-C92-C133</f>
        <v>8778</v>
      </c>
      <c r="D139" s="141">
        <f>D26-D34-D35-D36+D69-D70-D71-D92-D133</f>
        <v>10735</v>
      </c>
      <c r="E139" s="141">
        <f>E26-E34-E35-E36+E69-E70-E71-E92-E133+E97</f>
        <v>8572</v>
      </c>
      <c r="F139" s="165">
        <f t="shared" si="20"/>
        <v>-2163</v>
      </c>
      <c r="G139" s="219">
        <f>E139*100/D139</f>
        <v>79.850954820680016</v>
      </c>
      <c r="H139" s="220"/>
    </row>
    <row r="140" spans="1:8" s="91" customFormat="1" ht="21.75">
      <c r="A140" s="228" t="s">
        <v>57</v>
      </c>
      <c r="B140" s="245">
        <v>1550</v>
      </c>
      <c r="C140" s="327">
        <f>C133+C136+C137+C138+C139</f>
        <v>19771</v>
      </c>
      <c r="D140" s="327">
        <f>SUM(D136:D139)+D133</f>
        <v>26195</v>
      </c>
      <c r="E140" s="327">
        <f>E133+E136+E137+E138+E139</f>
        <v>24398</v>
      </c>
      <c r="F140" s="167">
        <f>E140-D140</f>
        <v>-1797</v>
      </c>
      <c r="G140" s="168">
        <f>E140*100/D140</f>
        <v>93.139912196984156</v>
      </c>
      <c r="H140" s="230"/>
    </row>
    <row r="141" spans="1:8" s="91" customFormat="1" ht="15.75" customHeight="1">
      <c r="A141" s="246"/>
      <c r="B141" s="247"/>
      <c r="C141" s="247"/>
      <c r="D141" s="247"/>
      <c r="E141" s="247"/>
      <c r="F141" s="247"/>
      <c r="G141" s="247"/>
      <c r="H141" s="247"/>
    </row>
    <row r="142" spans="1:8" ht="25.5">
      <c r="A142" s="248" t="s">
        <v>402</v>
      </c>
      <c r="B142" s="249"/>
      <c r="C142" s="211"/>
      <c r="D142" s="211"/>
      <c r="E142" s="211"/>
      <c r="F142" s="211"/>
      <c r="G142" s="405" t="s">
        <v>487</v>
      </c>
      <c r="H142" s="405"/>
    </row>
    <row r="143" spans="1:8" s="24" customFormat="1">
      <c r="A143" s="250" t="s">
        <v>387</v>
      </c>
      <c r="B143" s="402" t="s">
        <v>78</v>
      </c>
      <c r="C143" s="402"/>
      <c r="D143" s="402"/>
      <c r="E143" s="402"/>
      <c r="F143" s="160"/>
      <c r="G143" s="160" t="s">
        <v>102</v>
      </c>
      <c r="H143" s="160"/>
    </row>
    <row r="144" spans="1:8">
      <c r="A144" s="251"/>
    </row>
    <row r="145" spans="1:1">
      <c r="A145" s="251"/>
    </row>
    <row r="146" spans="1:1">
      <c r="A146" s="251"/>
    </row>
    <row r="147" spans="1:1">
      <c r="A147" s="251"/>
    </row>
    <row r="148" spans="1:1">
      <c r="A148" s="251"/>
    </row>
    <row r="149" spans="1:1">
      <c r="A149" s="251"/>
    </row>
    <row r="150" spans="1:1">
      <c r="A150" s="251"/>
    </row>
    <row r="151" spans="1:1">
      <c r="A151" s="251"/>
    </row>
    <row r="152" spans="1:1">
      <c r="A152" s="251"/>
    </row>
    <row r="153" spans="1:1">
      <c r="A153" s="251"/>
    </row>
    <row r="154" spans="1:1">
      <c r="A154" s="251"/>
    </row>
    <row r="155" spans="1:1">
      <c r="A155" s="251"/>
    </row>
    <row r="156" spans="1:1">
      <c r="A156" s="251"/>
    </row>
    <row r="157" spans="1:1">
      <c r="A157" s="251"/>
    </row>
    <row r="158" spans="1:1">
      <c r="A158" s="251"/>
    </row>
    <row r="159" spans="1:1">
      <c r="A159" s="251"/>
    </row>
    <row r="160" spans="1:1">
      <c r="A160" s="251"/>
    </row>
    <row r="161" spans="1:1">
      <c r="A161" s="251"/>
    </row>
    <row r="162" spans="1:1">
      <c r="A162" s="251"/>
    </row>
    <row r="163" spans="1:1">
      <c r="A163" s="251"/>
    </row>
    <row r="164" spans="1:1">
      <c r="A164" s="251"/>
    </row>
    <row r="165" spans="1:1">
      <c r="A165" s="251"/>
    </row>
    <row r="166" spans="1:1">
      <c r="A166" s="251"/>
    </row>
    <row r="167" spans="1:1">
      <c r="A167" s="251"/>
    </row>
    <row r="168" spans="1:1">
      <c r="A168" s="251"/>
    </row>
    <row r="169" spans="1:1">
      <c r="A169" s="251"/>
    </row>
    <row r="170" spans="1:1">
      <c r="A170" s="251"/>
    </row>
    <row r="171" spans="1:1">
      <c r="A171" s="251"/>
    </row>
    <row r="172" spans="1:1">
      <c r="A172" s="251"/>
    </row>
    <row r="173" spans="1:1">
      <c r="A173" s="251"/>
    </row>
    <row r="174" spans="1:1">
      <c r="A174" s="251"/>
    </row>
    <row r="175" spans="1:1">
      <c r="A175" s="251"/>
    </row>
    <row r="176" spans="1:1">
      <c r="A176" s="251"/>
    </row>
    <row r="177" spans="1:1">
      <c r="A177" s="251"/>
    </row>
    <row r="178" spans="1:1">
      <c r="A178" s="251"/>
    </row>
    <row r="179" spans="1:1">
      <c r="A179" s="251"/>
    </row>
    <row r="180" spans="1:1">
      <c r="A180" s="251"/>
    </row>
    <row r="181" spans="1:1">
      <c r="A181" s="251"/>
    </row>
    <row r="182" spans="1:1">
      <c r="A182" s="251"/>
    </row>
    <row r="183" spans="1:1">
      <c r="A183" s="251"/>
    </row>
    <row r="184" spans="1:1">
      <c r="A184" s="251"/>
    </row>
    <row r="185" spans="1:1">
      <c r="A185" s="251"/>
    </row>
    <row r="186" spans="1:1">
      <c r="A186" s="251"/>
    </row>
    <row r="187" spans="1:1">
      <c r="A187" s="251"/>
    </row>
    <row r="188" spans="1:1">
      <c r="A188" s="251"/>
    </row>
    <row r="189" spans="1:1">
      <c r="A189" s="251"/>
    </row>
    <row r="190" spans="1:1">
      <c r="A190" s="251"/>
    </row>
    <row r="191" spans="1:1">
      <c r="A191" s="251"/>
    </row>
    <row r="192" spans="1:1">
      <c r="A192" s="251"/>
    </row>
    <row r="193" spans="1:1">
      <c r="A193" s="251"/>
    </row>
    <row r="194" spans="1:1">
      <c r="A194" s="251"/>
    </row>
    <row r="195" spans="1:1">
      <c r="A195" s="251"/>
    </row>
    <row r="196" spans="1:1">
      <c r="A196" s="251"/>
    </row>
    <row r="197" spans="1:1">
      <c r="A197" s="251"/>
    </row>
    <row r="198" spans="1:1">
      <c r="A198" s="251"/>
    </row>
    <row r="199" spans="1:1">
      <c r="A199" s="251"/>
    </row>
    <row r="200" spans="1:1">
      <c r="A200" s="253"/>
    </row>
    <row r="201" spans="1:1">
      <c r="A201" s="253"/>
    </row>
    <row r="202" spans="1:1">
      <c r="A202" s="253"/>
    </row>
    <row r="203" spans="1:1">
      <c r="A203" s="253"/>
    </row>
    <row r="204" spans="1:1">
      <c r="A204" s="253"/>
    </row>
    <row r="205" spans="1:1">
      <c r="A205" s="253"/>
    </row>
    <row r="206" spans="1:1">
      <c r="A206" s="253"/>
    </row>
    <row r="207" spans="1:1">
      <c r="A207" s="253"/>
    </row>
    <row r="208" spans="1:1">
      <c r="A208" s="253"/>
    </row>
    <row r="209" spans="1:1">
      <c r="A209" s="253"/>
    </row>
    <row r="210" spans="1:1">
      <c r="A210" s="253"/>
    </row>
    <row r="211" spans="1:1">
      <c r="A211" s="253"/>
    </row>
    <row r="212" spans="1:1">
      <c r="A212" s="253"/>
    </row>
    <row r="213" spans="1:1">
      <c r="A213" s="253"/>
    </row>
    <row r="214" spans="1:1">
      <c r="A214" s="253"/>
    </row>
    <row r="215" spans="1:1">
      <c r="A215" s="253"/>
    </row>
    <row r="216" spans="1:1">
      <c r="A216" s="253"/>
    </row>
    <row r="217" spans="1:1">
      <c r="A217" s="253"/>
    </row>
    <row r="218" spans="1:1">
      <c r="A218" s="253"/>
    </row>
    <row r="219" spans="1:1">
      <c r="A219" s="253"/>
    </row>
    <row r="220" spans="1:1">
      <c r="A220" s="253"/>
    </row>
    <row r="221" spans="1:1">
      <c r="A221" s="253"/>
    </row>
    <row r="222" spans="1:1">
      <c r="A222" s="253"/>
    </row>
    <row r="223" spans="1:1">
      <c r="A223" s="253"/>
    </row>
    <row r="224" spans="1:1">
      <c r="A224" s="253"/>
    </row>
    <row r="225" spans="1:1">
      <c r="A225" s="253"/>
    </row>
    <row r="226" spans="1:1">
      <c r="A226" s="253"/>
    </row>
    <row r="227" spans="1:1">
      <c r="A227" s="253"/>
    </row>
    <row r="228" spans="1:1">
      <c r="A228" s="253"/>
    </row>
    <row r="229" spans="1:1">
      <c r="A229" s="253"/>
    </row>
    <row r="230" spans="1:1">
      <c r="A230" s="253"/>
    </row>
    <row r="231" spans="1:1">
      <c r="A231" s="253"/>
    </row>
    <row r="232" spans="1:1">
      <c r="A232" s="253"/>
    </row>
    <row r="233" spans="1:1">
      <c r="A233" s="253"/>
    </row>
    <row r="234" spans="1:1">
      <c r="A234" s="253"/>
    </row>
    <row r="235" spans="1:1">
      <c r="A235" s="253"/>
    </row>
    <row r="236" spans="1:1">
      <c r="A236" s="253"/>
    </row>
    <row r="237" spans="1:1">
      <c r="A237" s="253"/>
    </row>
    <row r="238" spans="1:1">
      <c r="A238" s="253"/>
    </row>
    <row r="239" spans="1:1">
      <c r="A239" s="253"/>
    </row>
    <row r="240" spans="1:1">
      <c r="A240" s="253"/>
    </row>
    <row r="241" spans="1:1">
      <c r="A241" s="253"/>
    </row>
    <row r="242" spans="1:1">
      <c r="A242" s="253"/>
    </row>
    <row r="243" spans="1:1">
      <c r="A243" s="253"/>
    </row>
    <row r="244" spans="1:1">
      <c r="A244" s="253"/>
    </row>
    <row r="245" spans="1:1">
      <c r="A245" s="253"/>
    </row>
    <row r="246" spans="1:1">
      <c r="A246" s="253"/>
    </row>
    <row r="247" spans="1:1">
      <c r="A247" s="253"/>
    </row>
    <row r="248" spans="1:1">
      <c r="A248" s="253"/>
    </row>
    <row r="249" spans="1:1">
      <c r="A249" s="253"/>
    </row>
    <row r="250" spans="1:1">
      <c r="A250" s="253"/>
    </row>
    <row r="251" spans="1:1">
      <c r="A251" s="253"/>
    </row>
    <row r="252" spans="1:1">
      <c r="A252" s="253"/>
    </row>
    <row r="253" spans="1:1">
      <c r="A253" s="253"/>
    </row>
    <row r="254" spans="1:1">
      <c r="A254" s="253"/>
    </row>
    <row r="255" spans="1:1">
      <c r="A255" s="253"/>
    </row>
    <row r="256" spans="1:1">
      <c r="A256" s="253"/>
    </row>
    <row r="257" spans="1:1">
      <c r="A257" s="253"/>
    </row>
    <row r="258" spans="1:1">
      <c r="A258" s="253"/>
    </row>
    <row r="259" spans="1:1">
      <c r="A259" s="253"/>
    </row>
    <row r="260" spans="1:1">
      <c r="A260" s="253"/>
    </row>
    <row r="261" spans="1:1">
      <c r="A261" s="253"/>
    </row>
    <row r="262" spans="1:1">
      <c r="A262" s="253"/>
    </row>
    <row r="263" spans="1:1">
      <c r="A263" s="253"/>
    </row>
    <row r="264" spans="1:1">
      <c r="A264" s="253"/>
    </row>
    <row r="265" spans="1:1">
      <c r="A265" s="253"/>
    </row>
    <row r="266" spans="1:1">
      <c r="A266" s="253"/>
    </row>
    <row r="267" spans="1:1">
      <c r="A267" s="253"/>
    </row>
    <row r="268" spans="1:1">
      <c r="A268" s="253"/>
    </row>
    <row r="269" spans="1:1">
      <c r="A269" s="253"/>
    </row>
    <row r="270" spans="1:1">
      <c r="A270" s="253"/>
    </row>
    <row r="271" spans="1:1">
      <c r="A271" s="253"/>
    </row>
    <row r="272" spans="1:1">
      <c r="A272" s="253"/>
    </row>
    <row r="273" spans="1:1">
      <c r="A273" s="253"/>
    </row>
    <row r="274" spans="1:1">
      <c r="A274" s="253"/>
    </row>
    <row r="275" spans="1:1">
      <c r="A275" s="253"/>
    </row>
    <row r="276" spans="1:1">
      <c r="A276" s="253"/>
    </row>
    <row r="277" spans="1:1">
      <c r="A277" s="253"/>
    </row>
    <row r="278" spans="1:1">
      <c r="A278" s="253"/>
    </row>
    <row r="279" spans="1:1">
      <c r="A279" s="253"/>
    </row>
    <row r="280" spans="1:1">
      <c r="A280" s="253"/>
    </row>
    <row r="281" spans="1:1">
      <c r="A281" s="253"/>
    </row>
    <row r="282" spans="1:1">
      <c r="A282" s="253"/>
    </row>
    <row r="283" spans="1:1">
      <c r="A283" s="253"/>
    </row>
    <row r="284" spans="1:1">
      <c r="A284" s="253"/>
    </row>
    <row r="285" spans="1:1">
      <c r="A285" s="253"/>
    </row>
    <row r="286" spans="1:1">
      <c r="A286" s="253"/>
    </row>
    <row r="287" spans="1:1">
      <c r="A287" s="253"/>
    </row>
    <row r="288" spans="1:1">
      <c r="A288" s="253"/>
    </row>
    <row r="289" spans="1:1">
      <c r="A289" s="253"/>
    </row>
    <row r="290" spans="1:1">
      <c r="A290" s="253"/>
    </row>
    <row r="291" spans="1:1">
      <c r="A291" s="253"/>
    </row>
    <row r="292" spans="1:1">
      <c r="A292" s="253"/>
    </row>
    <row r="293" spans="1:1">
      <c r="A293" s="253"/>
    </row>
    <row r="294" spans="1:1">
      <c r="A294" s="253"/>
    </row>
    <row r="295" spans="1:1">
      <c r="A295" s="253"/>
    </row>
    <row r="296" spans="1:1">
      <c r="A296" s="253"/>
    </row>
    <row r="297" spans="1:1">
      <c r="A297" s="253"/>
    </row>
    <row r="298" spans="1:1">
      <c r="A298" s="253"/>
    </row>
    <row r="299" spans="1:1">
      <c r="A299" s="253"/>
    </row>
    <row r="300" spans="1:1">
      <c r="A300" s="253"/>
    </row>
    <row r="301" spans="1:1">
      <c r="A301" s="253"/>
    </row>
    <row r="302" spans="1:1">
      <c r="A302" s="253"/>
    </row>
    <row r="303" spans="1:1">
      <c r="A303" s="253"/>
    </row>
    <row r="304" spans="1:1">
      <c r="A304" s="253"/>
    </row>
    <row r="305" spans="1:1">
      <c r="A305" s="253"/>
    </row>
    <row r="306" spans="1:1">
      <c r="A306" s="253"/>
    </row>
    <row r="307" spans="1:1">
      <c r="A307" s="253"/>
    </row>
    <row r="308" spans="1:1">
      <c r="A308" s="253"/>
    </row>
    <row r="309" spans="1:1">
      <c r="A309" s="253"/>
    </row>
    <row r="310" spans="1:1">
      <c r="A310" s="253"/>
    </row>
    <row r="311" spans="1:1">
      <c r="A311" s="253"/>
    </row>
    <row r="312" spans="1:1">
      <c r="A312" s="253"/>
    </row>
    <row r="313" spans="1:1">
      <c r="A313" s="253"/>
    </row>
    <row r="314" spans="1:1">
      <c r="A314" s="253"/>
    </row>
    <row r="315" spans="1:1">
      <c r="A315" s="253"/>
    </row>
    <row r="316" spans="1:1">
      <c r="A316" s="253"/>
    </row>
    <row r="317" spans="1:1">
      <c r="A317" s="253"/>
    </row>
    <row r="318" spans="1:1">
      <c r="A318" s="253"/>
    </row>
    <row r="319" spans="1:1">
      <c r="A319" s="253"/>
    </row>
    <row r="320" spans="1:1">
      <c r="A320" s="253"/>
    </row>
    <row r="321" spans="1:1">
      <c r="A321" s="253"/>
    </row>
    <row r="322" spans="1:1">
      <c r="A322" s="253"/>
    </row>
    <row r="323" spans="1:1">
      <c r="A323" s="253"/>
    </row>
    <row r="324" spans="1:1">
      <c r="A324" s="253"/>
    </row>
    <row r="325" spans="1:1">
      <c r="A325" s="253"/>
    </row>
    <row r="326" spans="1:1">
      <c r="A326" s="253"/>
    </row>
    <row r="327" spans="1:1">
      <c r="A327" s="253"/>
    </row>
    <row r="328" spans="1:1">
      <c r="A328" s="253"/>
    </row>
    <row r="329" spans="1:1">
      <c r="A329" s="253"/>
    </row>
    <row r="330" spans="1:1">
      <c r="A330" s="253"/>
    </row>
    <row r="331" spans="1:1">
      <c r="A331" s="253"/>
    </row>
    <row r="332" spans="1:1">
      <c r="A332" s="253"/>
    </row>
    <row r="333" spans="1:1">
      <c r="A333" s="253"/>
    </row>
    <row r="334" spans="1:1">
      <c r="A334" s="253"/>
    </row>
    <row r="335" spans="1:1">
      <c r="A335" s="253"/>
    </row>
    <row r="336" spans="1:1">
      <c r="A336" s="253"/>
    </row>
    <row r="337" spans="1:1">
      <c r="A337" s="253"/>
    </row>
    <row r="338" spans="1:1">
      <c r="A338" s="253"/>
    </row>
    <row r="339" spans="1:1">
      <c r="A339" s="253"/>
    </row>
    <row r="340" spans="1:1">
      <c r="A340" s="253"/>
    </row>
    <row r="341" spans="1:1">
      <c r="A341" s="253"/>
    </row>
    <row r="342" spans="1:1">
      <c r="A342" s="253"/>
    </row>
    <row r="343" spans="1:1">
      <c r="A343" s="253"/>
    </row>
    <row r="344" spans="1:1">
      <c r="A344" s="253"/>
    </row>
    <row r="345" spans="1:1">
      <c r="A345" s="253"/>
    </row>
    <row r="346" spans="1:1">
      <c r="A346" s="253"/>
    </row>
    <row r="347" spans="1:1">
      <c r="A347" s="253"/>
    </row>
    <row r="348" spans="1:1">
      <c r="A348" s="253"/>
    </row>
    <row r="349" spans="1:1">
      <c r="A349" s="253"/>
    </row>
    <row r="350" spans="1:1">
      <c r="A350" s="253"/>
    </row>
    <row r="351" spans="1:1">
      <c r="A351" s="253"/>
    </row>
    <row r="352" spans="1:1">
      <c r="A352" s="253"/>
    </row>
    <row r="353" spans="1:1">
      <c r="A353" s="253"/>
    </row>
    <row r="354" spans="1:1">
      <c r="A354" s="253"/>
    </row>
    <row r="355" spans="1:1">
      <c r="A355" s="253"/>
    </row>
    <row r="356" spans="1:1">
      <c r="A356" s="253"/>
    </row>
    <row r="357" spans="1:1">
      <c r="A357" s="253"/>
    </row>
    <row r="358" spans="1:1">
      <c r="A358" s="253"/>
    </row>
    <row r="359" spans="1:1">
      <c r="A359" s="253"/>
    </row>
    <row r="360" spans="1:1">
      <c r="A360" s="253"/>
    </row>
    <row r="361" spans="1:1">
      <c r="A361" s="253"/>
    </row>
    <row r="362" spans="1:1">
      <c r="A362" s="253"/>
    </row>
    <row r="363" spans="1:1">
      <c r="A363" s="253"/>
    </row>
    <row r="364" spans="1:1">
      <c r="A364" s="253"/>
    </row>
    <row r="365" spans="1:1">
      <c r="A365" s="253"/>
    </row>
    <row r="366" spans="1:1">
      <c r="A366" s="253"/>
    </row>
  </sheetData>
  <mergeCells count="11">
    <mergeCell ref="A7:H7"/>
    <mergeCell ref="B143:E143"/>
    <mergeCell ref="A119:H119"/>
    <mergeCell ref="A125:H125"/>
    <mergeCell ref="A3:H3"/>
    <mergeCell ref="G142:H142"/>
    <mergeCell ref="A132:H132"/>
    <mergeCell ref="D4:H4"/>
    <mergeCell ref="B4:B5"/>
    <mergeCell ref="A4:A5"/>
    <mergeCell ref="C4:C5"/>
  </mergeCells>
  <phoneticPr fontId="0" type="noConversion"/>
  <pageMargins left="0.78740157480314965" right="0.39370078740157483" top="0.59055118110236227" bottom="0.59055118110236227" header="0.19685039370078741" footer="0.11811023622047245"/>
  <pageSetup paperSize="9" scale="48" fitToHeight="3" orientation="portrait" verticalDpi="300" copies="3" r:id="rId1"/>
  <headerFooter alignWithMargins="0"/>
  <drawing r:id="rId2"/>
</worksheet>
</file>

<file path=xl/worksheets/sheet3.xml><?xml version="1.0" encoding="utf-8"?>
<worksheet xmlns="http://schemas.openxmlformats.org/spreadsheetml/2006/main" xmlns:r="http://schemas.openxmlformats.org/officeDocument/2006/relationships">
  <sheetPr>
    <tabColor rgb="FFFFFF00"/>
    <pageSetUpPr fitToPage="1"/>
  </sheetPr>
  <dimension ref="A1:I188"/>
  <sheetViews>
    <sheetView view="pageBreakPreview" topLeftCell="A3" zoomScale="80" zoomScaleNormal="75" zoomScaleSheetLayoutView="80" workbookViewId="0">
      <pane xSplit="1" ySplit="5" topLeftCell="B8" activePane="bottomRight" state="frozen"/>
      <selection activeCell="A3" sqref="A3"/>
      <selection pane="topRight" activeCell="B3" sqref="B3"/>
      <selection pane="bottomLeft" activeCell="A8" sqref="A8"/>
      <selection pane="bottomRight" activeCell="C13" sqref="C13"/>
    </sheetView>
  </sheetViews>
  <sheetFormatPr defaultRowHeight="20.25" outlineLevelRow="1"/>
  <cols>
    <col min="1" max="1" width="64.140625" style="33" customWidth="1"/>
    <col min="2" max="2" width="15.28515625" style="34" customWidth="1"/>
    <col min="3" max="3" width="18.7109375" style="34" customWidth="1"/>
    <col min="4" max="4" width="14.5703125" style="34" customWidth="1"/>
    <col min="5" max="5" width="16" style="34" customWidth="1"/>
    <col min="6" max="6" width="18.7109375" style="34" customWidth="1"/>
    <col min="7" max="7" width="15.5703125" style="34" customWidth="1"/>
    <col min="8" max="8" width="10" style="33" customWidth="1"/>
    <col min="9" max="9" width="9.5703125" style="33" customWidth="1"/>
    <col min="10" max="16384" width="9.140625" style="33"/>
  </cols>
  <sheetData>
    <row r="1" spans="1:7" hidden="1" outlineLevel="1">
      <c r="G1" s="26" t="s">
        <v>240</v>
      </c>
    </row>
    <row r="2" spans="1:7" hidden="1" outlineLevel="1">
      <c r="G2" s="26" t="s">
        <v>225</v>
      </c>
    </row>
    <row r="3" spans="1:7" collapsed="1">
      <c r="A3" s="418" t="s">
        <v>376</v>
      </c>
      <c r="B3" s="418"/>
      <c r="C3" s="418"/>
      <c r="D3" s="418"/>
      <c r="E3" s="418"/>
      <c r="F3" s="418"/>
      <c r="G3" s="418"/>
    </row>
    <row r="4" spans="1:7" ht="38.25" customHeight="1">
      <c r="A4" s="419" t="s">
        <v>286</v>
      </c>
      <c r="B4" s="420" t="s">
        <v>18</v>
      </c>
      <c r="C4" s="421" t="s">
        <v>357</v>
      </c>
      <c r="D4" s="419" t="s">
        <v>355</v>
      </c>
      <c r="E4" s="419"/>
      <c r="F4" s="419"/>
      <c r="G4" s="419"/>
    </row>
    <row r="5" spans="1:7" ht="38.25" customHeight="1">
      <c r="A5" s="419"/>
      <c r="B5" s="420"/>
      <c r="C5" s="422"/>
      <c r="D5" s="17" t="s">
        <v>264</v>
      </c>
      <c r="E5" s="17" t="s">
        <v>247</v>
      </c>
      <c r="F5" s="18" t="s">
        <v>274</v>
      </c>
      <c r="G5" s="18" t="s">
        <v>275</v>
      </c>
    </row>
    <row r="6" spans="1:7">
      <c r="A6" s="29">
        <v>1</v>
      </c>
      <c r="B6" s="31">
        <v>2</v>
      </c>
      <c r="C6" s="29">
        <v>3</v>
      </c>
      <c r="D6" s="29">
        <v>4</v>
      </c>
      <c r="E6" s="31">
        <v>5</v>
      </c>
      <c r="F6" s="29">
        <v>6</v>
      </c>
      <c r="G6" s="31">
        <v>7</v>
      </c>
    </row>
    <row r="7" spans="1:7">
      <c r="A7" s="415" t="s">
        <v>152</v>
      </c>
      <c r="B7" s="416"/>
      <c r="C7" s="416"/>
      <c r="D7" s="416"/>
      <c r="E7" s="416"/>
      <c r="F7" s="416"/>
      <c r="G7" s="417"/>
    </row>
    <row r="8" spans="1:7" ht="45.75" customHeight="1">
      <c r="A8" s="93" t="s">
        <v>59</v>
      </c>
      <c r="B8" s="15">
        <v>2000</v>
      </c>
      <c r="C8" s="366">
        <v>-53288</v>
      </c>
      <c r="D8" s="366">
        <v>-78191</v>
      </c>
      <c r="E8" s="366">
        <v>-77608</v>
      </c>
      <c r="F8" s="169">
        <f>E8-D8</f>
        <v>583</v>
      </c>
      <c r="G8" s="20">
        <f>E8*100/D8</f>
        <v>99.254389891419734</v>
      </c>
    </row>
    <row r="9" spans="1:7" ht="40.5">
      <c r="A9" s="22" t="s">
        <v>207</v>
      </c>
      <c r="B9" s="15">
        <v>2010</v>
      </c>
      <c r="C9" s="366"/>
      <c r="D9" s="366"/>
      <c r="E9" s="366"/>
      <c r="F9" s="169"/>
      <c r="G9" s="20"/>
    </row>
    <row r="10" spans="1:7" ht="40.5">
      <c r="A10" s="21" t="s">
        <v>361</v>
      </c>
      <c r="B10" s="15">
        <v>2011</v>
      </c>
      <c r="C10" s="366"/>
      <c r="D10" s="366"/>
      <c r="E10" s="366"/>
      <c r="F10" s="169"/>
      <c r="G10" s="20"/>
    </row>
    <row r="11" spans="1:7" ht="93.75">
      <c r="A11" s="3" t="s">
        <v>362</v>
      </c>
      <c r="B11" s="15">
        <v>2012</v>
      </c>
      <c r="C11" s="366"/>
      <c r="D11" s="366"/>
      <c r="E11" s="366"/>
      <c r="F11" s="169"/>
      <c r="G11" s="20"/>
    </row>
    <row r="12" spans="1:7">
      <c r="A12" s="21" t="s">
        <v>194</v>
      </c>
      <c r="B12" s="15">
        <v>2020</v>
      </c>
      <c r="C12" s="366"/>
      <c r="D12" s="366"/>
      <c r="E12" s="366"/>
      <c r="F12" s="169"/>
      <c r="G12" s="20"/>
    </row>
    <row r="13" spans="1:7" s="35" customFormat="1">
      <c r="A13" s="22" t="s">
        <v>71</v>
      </c>
      <c r="B13" s="15">
        <v>2030</v>
      </c>
      <c r="C13" s="366"/>
      <c r="D13" s="366"/>
      <c r="E13" s="366"/>
      <c r="F13" s="169"/>
      <c r="G13" s="20"/>
    </row>
    <row r="14" spans="1:7" ht="24" customHeight="1">
      <c r="A14" s="5" t="s">
        <v>132</v>
      </c>
      <c r="B14" s="15">
        <v>2031</v>
      </c>
      <c r="C14" s="366"/>
      <c r="D14" s="366"/>
      <c r="E14" s="366"/>
      <c r="F14" s="169"/>
      <c r="G14" s="20"/>
    </row>
    <row r="15" spans="1:7">
      <c r="A15" s="22" t="s">
        <v>26</v>
      </c>
      <c r="B15" s="15">
        <v>2040</v>
      </c>
      <c r="C15" s="366"/>
      <c r="D15" s="366"/>
      <c r="E15" s="366"/>
      <c r="F15" s="169"/>
      <c r="G15" s="20"/>
    </row>
    <row r="16" spans="1:7">
      <c r="A16" s="22" t="s">
        <v>114</v>
      </c>
      <c r="B16" s="15">
        <v>2050</v>
      </c>
      <c r="C16" s="366"/>
      <c r="D16" s="366"/>
      <c r="E16" s="366"/>
      <c r="F16" s="169"/>
      <c r="G16" s="20"/>
    </row>
    <row r="17" spans="1:7">
      <c r="A17" s="22" t="s">
        <v>115</v>
      </c>
      <c r="B17" s="15">
        <v>2060</v>
      </c>
      <c r="C17" s="366"/>
      <c r="D17" s="366"/>
      <c r="E17" s="366"/>
      <c r="F17" s="169"/>
      <c r="G17" s="20"/>
    </row>
    <row r="18" spans="1:7">
      <c r="A18" s="351"/>
      <c r="B18" s="352"/>
      <c r="C18" s="163"/>
      <c r="D18" s="366"/>
      <c r="E18" s="366"/>
      <c r="F18" s="318"/>
      <c r="G18" s="350"/>
    </row>
    <row r="19" spans="1:7" ht="45" customHeight="1">
      <c r="A19" s="22" t="s">
        <v>60</v>
      </c>
      <c r="B19" s="15">
        <v>2070</v>
      </c>
      <c r="C19" s="366">
        <v>-63428</v>
      </c>
      <c r="D19" s="366">
        <v>-92846</v>
      </c>
      <c r="E19" s="366">
        <f>('1. Фін результат'!E115+'2. Розрахунки з бюджетом'!E8)+1</f>
        <v>-92342</v>
      </c>
      <c r="F19" s="169">
        <f>E19-D19</f>
        <v>504</v>
      </c>
      <c r="G19" s="20">
        <f>E19*100/D19</f>
        <v>99.457165629106257</v>
      </c>
    </row>
    <row r="20" spans="1:7" ht="41.25" customHeight="1">
      <c r="A20" s="415" t="s">
        <v>153</v>
      </c>
      <c r="B20" s="416"/>
      <c r="C20" s="416"/>
      <c r="D20" s="416"/>
      <c r="E20" s="416"/>
      <c r="F20" s="416"/>
      <c r="G20" s="417"/>
    </row>
    <row r="21" spans="1:7" ht="40.5">
      <c r="A21" s="22" t="s">
        <v>207</v>
      </c>
      <c r="B21" s="15">
        <v>2100</v>
      </c>
      <c r="C21" s="284"/>
      <c r="D21" s="324"/>
      <c r="E21" s="324"/>
      <c r="F21" s="169"/>
      <c r="G21" s="20"/>
    </row>
    <row r="22" spans="1:7" ht="40.5">
      <c r="A22" s="21" t="s">
        <v>361</v>
      </c>
      <c r="B22" s="15">
        <v>2101</v>
      </c>
      <c r="C22" s="284"/>
      <c r="D22" s="324"/>
      <c r="E22" s="324"/>
      <c r="F22" s="169"/>
      <c r="G22" s="20"/>
    </row>
    <row r="23" spans="1:7" ht="93.75">
      <c r="A23" s="3" t="s">
        <v>362</v>
      </c>
      <c r="B23" s="15">
        <v>2102</v>
      </c>
      <c r="C23" s="284"/>
      <c r="D23" s="324"/>
      <c r="E23" s="324"/>
      <c r="F23" s="169"/>
      <c r="G23" s="20"/>
    </row>
    <row r="24" spans="1:7" s="35" customFormat="1">
      <c r="A24" s="22" t="s">
        <v>155</v>
      </c>
      <c r="B24" s="29">
        <v>2110</v>
      </c>
      <c r="C24" s="285"/>
      <c r="D24" s="285"/>
      <c r="E24" s="285"/>
      <c r="F24" s="170"/>
      <c r="G24" s="36"/>
    </row>
    <row r="25" spans="1:7" ht="60.75">
      <c r="A25" s="22" t="s">
        <v>341</v>
      </c>
      <c r="B25" s="29">
        <v>2120</v>
      </c>
      <c r="C25" s="285"/>
      <c r="D25" s="285"/>
      <c r="E25" s="285"/>
      <c r="F25" s="170"/>
      <c r="G25" s="36"/>
    </row>
    <row r="26" spans="1:7" ht="61.5" customHeight="1">
      <c r="A26" s="22" t="s">
        <v>342</v>
      </c>
      <c r="B26" s="29">
        <v>2130</v>
      </c>
      <c r="C26" s="285"/>
      <c r="D26" s="285"/>
      <c r="E26" s="285"/>
      <c r="F26" s="170"/>
      <c r="G26" s="36"/>
    </row>
    <row r="27" spans="1:7" s="30" customFormat="1" ht="39.75" customHeight="1">
      <c r="A27" s="7" t="s">
        <v>256</v>
      </c>
      <c r="B27" s="37">
        <v>2140</v>
      </c>
      <c r="C27" s="304">
        <f>C28+C29+C30+C31+C32+C35+C36</f>
        <v>635</v>
      </c>
      <c r="D27" s="304">
        <f>SUM(D28:D32)+D35+D36</f>
        <v>1961</v>
      </c>
      <c r="E27" s="304">
        <f>SUM(E28:E32)+E35+E36</f>
        <v>1946</v>
      </c>
      <c r="F27" s="171">
        <f>E27-D27</f>
        <v>-15</v>
      </c>
      <c r="G27" s="142">
        <f>E27*100/D27</f>
        <v>99.235084140744519</v>
      </c>
    </row>
    <row r="28" spans="1:7">
      <c r="A28" s="22" t="s">
        <v>84</v>
      </c>
      <c r="B28" s="29">
        <v>2141</v>
      </c>
      <c r="C28" s="285"/>
      <c r="D28" s="285"/>
      <c r="E28" s="285"/>
      <c r="F28" s="170"/>
      <c r="G28" s="36"/>
    </row>
    <row r="29" spans="1:7">
      <c r="A29" s="22" t="s">
        <v>104</v>
      </c>
      <c r="B29" s="29">
        <v>2142</v>
      </c>
      <c r="C29" s="285"/>
      <c r="D29" s="285"/>
      <c r="E29" s="285"/>
      <c r="F29" s="170"/>
      <c r="G29" s="36"/>
    </row>
    <row r="30" spans="1:7">
      <c r="A30" s="22" t="s">
        <v>99</v>
      </c>
      <c r="B30" s="29">
        <v>2143</v>
      </c>
      <c r="C30" s="285"/>
      <c r="D30" s="285"/>
      <c r="E30" s="285"/>
      <c r="F30" s="170"/>
      <c r="G30" s="36"/>
    </row>
    <row r="31" spans="1:7">
      <c r="A31" s="22" t="s">
        <v>82</v>
      </c>
      <c r="B31" s="29">
        <v>2144</v>
      </c>
      <c r="C31" s="285">
        <v>586</v>
      </c>
      <c r="D31" s="285">
        <v>1810</v>
      </c>
      <c r="E31" s="285">
        <v>1796</v>
      </c>
      <c r="F31" s="170">
        <f>E31-D31</f>
        <v>-14</v>
      </c>
      <c r="G31" s="36">
        <f>E31*100/D31</f>
        <v>99.226519337016569</v>
      </c>
    </row>
    <row r="32" spans="1:7" s="35" customFormat="1">
      <c r="A32" s="22" t="s">
        <v>174</v>
      </c>
      <c r="B32" s="29">
        <v>2145</v>
      </c>
      <c r="C32" s="285"/>
      <c r="D32" s="285"/>
      <c r="E32" s="285"/>
      <c r="F32" s="170"/>
      <c r="G32" s="36"/>
    </row>
    <row r="33" spans="1:9" ht="60.75">
      <c r="A33" s="22" t="s">
        <v>133</v>
      </c>
      <c r="B33" s="29" t="s">
        <v>221</v>
      </c>
      <c r="C33" s="285"/>
      <c r="D33" s="285"/>
      <c r="E33" s="285"/>
      <c r="F33" s="170"/>
      <c r="G33" s="36"/>
    </row>
    <row r="34" spans="1:9">
      <c r="A34" s="22" t="s">
        <v>27</v>
      </c>
      <c r="B34" s="29" t="s">
        <v>222</v>
      </c>
      <c r="C34" s="285"/>
      <c r="D34" s="285"/>
      <c r="E34" s="285"/>
      <c r="F34" s="170"/>
      <c r="G34" s="36"/>
    </row>
    <row r="35" spans="1:9" s="35" customFormat="1">
      <c r="A35" s="22" t="s">
        <v>116</v>
      </c>
      <c r="B35" s="29">
        <v>2146</v>
      </c>
      <c r="C35" s="285"/>
      <c r="D35" s="285"/>
      <c r="E35" s="285"/>
      <c r="F35" s="170"/>
      <c r="G35" s="36"/>
    </row>
    <row r="36" spans="1:9">
      <c r="A36" s="22" t="s">
        <v>88</v>
      </c>
      <c r="B36" s="29">
        <v>2147</v>
      </c>
      <c r="C36" s="285">
        <f>C37</f>
        <v>49</v>
      </c>
      <c r="D36" s="285">
        <f>D37</f>
        <v>151</v>
      </c>
      <c r="E36" s="285">
        <f>E37</f>
        <v>150</v>
      </c>
      <c r="F36" s="170">
        <f>E36-D36</f>
        <v>-1</v>
      </c>
      <c r="G36" s="36">
        <f>E36*100/D36</f>
        <v>99.337748344370866</v>
      </c>
    </row>
    <row r="37" spans="1:9">
      <c r="A37" s="22" t="s">
        <v>470</v>
      </c>
      <c r="B37" s="29" t="s">
        <v>471</v>
      </c>
      <c r="C37" s="285">
        <v>49</v>
      </c>
      <c r="D37" s="285">
        <v>151</v>
      </c>
      <c r="E37" s="285">
        <v>150</v>
      </c>
      <c r="F37" s="170">
        <f t="shared" ref="F37:F38" si="0">E37-D37</f>
        <v>-1</v>
      </c>
      <c r="G37" s="36">
        <f>E37*100/D37</f>
        <v>99.337748344370866</v>
      </c>
    </row>
    <row r="38" spans="1:9" s="35" customFormat="1" ht="40.5">
      <c r="A38" s="22" t="s">
        <v>83</v>
      </c>
      <c r="B38" s="29">
        <v>2150</v>
      </c>
      <c r="C38" s="285">
        <f>'1. Фін результат'!C137</f>
        <v>1517</v>
      </c>
      <c r="D38" s="285">
        <f>'1. Фін результат'!D137</f>
        <v>2213</v>
      </c>
      <c r="E38" s="285">
        <f>'1. Фін результат'!E137</f>
        <v>2191</v>
      </c>
      <c r="F38" s="170">
        <f t="shared" si="0"/>
        <v>-22</v>
      </c>
      <c r="G38" s="36">
        <f>E38*100/D38</f>
        <v>99.005874378671493</v>
      </c>
    </row>
    <row r="39" spans="1:9" s="35" customFormat="1">
      <c r="A39" s="32" t="s">
        <v>360</v>
      </c>
      <c r="B39" s="37">
        <v>2200</v>
      </c>
      <c r="C39" s="304">
        <f>C27+C38</f>
        <v>2152</v>
      </c>
      <c r="D39" s="304">
        <f>D27+D38</f>
        <v>4174</v>
      </c>
      <c r="E39" s="304">
        <f>E27+E38</f>
        <v>4137</v>
      </c>
      <c r="F39" s="171">
        <f>E39-D39</f>
        <v>-37</v>
      </c>
      <c r="G39" s="142">
        <f>E39*100/D39</f>
        <v>99.113560134163876</v>
      </c>
    </row>
    <row r="40" spans="1:9" s="35" customFormat="1" ht="16.5" customHeight="1">
      <c r="A40" s="38"/>
      <c r="B40" s="34"/>
      <c r="C40" s="34"/>
      <c r="D40" s="34"/>
      <c r="E40" s="34"/>
      <c r="F40" s="34"/>
      <c r="G40" s="34"/>
    </row>
    <row r="41" spans="1:9" s="10" customFormat="1" ht="20.100000000000001" customHeight="1">
      <c r="A41" s="139" t="s">
        <v>402</v>
      </c>
      <c r="B41" s="94"/>
      <c r="F41" s="23" t="s">
        <v>487</v>
      </c>
    </row>
    <row r="42" spans="1:9" s="24" customFormat="1" ht="20.100000000000001" customHeight="1">
      <c r="A42" s="16" t="s">
        <v>388</v>
      </c>
      <c r="C42" s="413" t="s">
        <v>78</v>
      </c>
      <c r="D42" s="413"/>
      <c r="E42" s="10"/>
      <c r="F42" s="414" t="s">
        <v>102</v>
      </c>
      <c r="G42" s="414"/>
    </row>
    <row r="43" spans="1:9" s="34" customFormat="1" ht="29.25" customHeight="1">
      <c r="A43" s="39"/>
      <c r="H43" s="33"/>
      <c r="I43" s="33"/>
    </row>
    <row r="44" spans="1:9" s="34" customFormat="1">
      <c r="A44" s="39"/>
      <c r="H44" s="33"/>
      <c r="I44" s="33"/>
    </row>
    <row r="45" spans="1:9" s="34" customFormat="1">
      <c r="A45" s="39"/>
      <c r="H45" s="33"/>
      <c r="I45" s="33"/>
    </row>
    <row r="46" spans="1:9" s="34" customFormat="1">
      <c r="A46" s="39"/>
      <c r="H46" s="33"/>
      <c r="I46" s="33"/>
    </row>
    <row r="47" spans="1:9" s="34" customFormat="1">
      <c r="A47" s="39"/>
      <c r="H47" s="33"/>
      <c r="I47" s="33"/>
    </row>
    <row r="48" spans="1:9" s="34" customFormat="1">
      <c r="A48" s="39"/>
      <c r="H48" s="33"/>
      <c r="I48" s="33"/>
    </row>
    <row r="49" spans="1:9" s="34" customFormat="1">
      <c r="A49" s="39"/>
      <c r="H49" s="33"/>
      <c r="I49" s="33"/>
    </row>
    <row r="50" spans="1:9" s="34" customFormat="1">
      <c r="A50" s="39"/>
      <c r="H50" s="33"/>
      <c r="I50" s="33"/>
    </row>
    <row r="51" spans="1:9" s="34" customFormat="1">
      <c r="A51" s="39"/>
      <c r="H51" s="33"/>
      <c r="I51" s="33"/>
    </row>
    <row r="52" spans="1:9" s="34" customFormat="1">
      <c r="A52" s="39"/>
      <c r="H52" s="33"/>
      <c r="I52" s="33"/>
    </row>
    <row r="53" spans="1:9" s="34" customFormat="1">
      <c r="A53" s="39"/>
      <c r="H53" s="33"/>
      <c r="I53" s="33"/>
    </row>
    <row r="54" spans="1:9" s="34" customFormat="1">
      <c r="A54" s="39"/>
      <c r="H54" s="33"/>
      <c r="I54" s="33"/>
    </row>
    <row r="55" spans="1:9" s="34" customFormat="1">
      <c r="A55" s="39"/>
      <c r="H55" s="33"/>
      <c r="I55" s="33"/>
    </row>
    <row r="56" spans="1:9" s="34" customFormat="1">
      <c r="A56" s="39"/>
      <c r="H56" s="33"/>
      <c r="I56" s="33"/>
    </row>
    <row r="57" spans="1:9" s="34" customFormat="1">
      <c r="A57" s="39"/>
      <c r="H57" s="33"/>
      <c r="I57" s="33"/>
    </row>
    <row r="58" spans="1:9" s="34" customFormat="1">
      <c r="A58" s="39"/>
      <c r="H58" s="33"/>
      <c r="I58" s="33"/>
    </row>
    <row r="59" spans="1:9" s="34" customFormat="1">
      <c r="A59" s="39"/>
      <c r="H59" s="33"/>
      <c r="I59" s="33"/>
    </row>
    <row r="60" spans="1:9" s="34" customFormat="1">
      <c r="A60" s="39"/>
      <c r="H60" s="33"/>
      <c r="I60" s="33"/>
    </row>
    <row r="61" spans="1:9" s="34" customFormat="1">
      <c r="A61" s="39"/>
      <c r="H61" s="33"/>
      <c r="I61" s="33"/>
    </row>
    <row r="62" spans="1:9" s="34" customFormat="1">
      <c r="A62" s="39"/>
      <c r="H62" s="33"/>
      <c r="I62" s="33"/>
    </row>
    <row r="63" spans="1:9" s="34" customFormat="1">
      <c r="A63" s="39"/>
      <c r="H63" s="33"/>
      <c r="I63" s="33"/>
    </row>
    <row r="64" spans="1:9" s="34" customFormat="1">
      <c r="A64" s="39"/>
      <c r="H64" s="33"/>
      <c r="I64" s="33"/>
    </row>
    <row r="65" spans="1:9" s="34" customFormat="1">
      <c r="A65" s="39"/>
      <c r="H65" s="33"/>
      <c r="I65" s="33"/>
    </row>
    <row r="66" spans="1:9" s="34" customFormat="1">
      <c r="A66" s="39"/>
      <c r="H66" s="33"/>
      <c r="I66" s="33"/>
    </row>
    <row r="67" spans="1:9" s="34" customFormat="1">
      <c r="A67" s="39"/>
      <c r="H67" s="33"/>
      <c r="I67" s="33"/>
    </row>
    <row r="68" spans="1:9" s="34" customFormat="1">
      <c r="A68" s="39"/>
      <c r="H68" s="33"/>
      <c r="I68" s="33"/>
    </row>
    <row r="69" spans="1:9" s="34" customFormat="1">
      <c r="A69" s="39"/>
      <c r="H69" s="33"/>
      <c r="I69" s="33"/>
    </row>
    <row r="70" spans="1:9" s="34" customFormat="1">
      <c r="A70" s="39"/>
      <c r="H70" s="33"/>
      <c r="I70" s="33"/>
    </row>
    <row r="71" spans="1:9" s="34" customFormat="1">
      <c r="A71" s="39"/>
      <c r="H71" s="33"/>
      <c r="I71" s="33"/>
    </row>
    <row r="72" spans="1:9" s="34" customFormat="1">
      <c r="A72" s="39"/>
      <c r="H72" s="33"/>
      <c r="I72" s="33"/>
    </row>
    <row r="73" spans="1:9" s="34" customFormat="1">
      <c r="A73" s="39"/>
      <c r="H73" s="33"/>
      <c r="I73" s="33"/>
    </row>
    <row r="74" spans="1:9" s="34" customFormat="1">
      <c r="A74" s="39"/>
      <c r="H74" s="33"/>
      <c r="I74" s="33"/>
    </row>
    <row r="75" spans="1:9" s="34" customFormat="1">
      <c r="A75" s="39"/>
      <c r="H75" s="33"/>
      <c r="I75" s="33"/>
    </row>
    <row r="76" spans="1:9" s="34" customFormat="1">
      <c r="A76" s="39"/>
      <c r="H76" s="33"/>
      <c r="I76" s="33"/>
    </row>
    <row r="77" spans="1:9" s="34" customFormat="1">
      <c r="A77" s="39"/>
      <c r="H77" s="33"/>
      <c r="I77" s="33"/>
    </row>
    <row r="78" spans="1:9" s="34" customFormat="1">
      <c r="A78" s="39"/>
      <c r="H78" s="33"/>
      <c r="I78" s="33"/>
    </row>
    <row r="79" spans="1:9" s="34" customFormat="1">
      <c r="A79" s="39"/>
      <c r="H79" s="33"/>
      <c r="I79" s="33"/>
    </row>
    <row r="80" spans="1:9" s="34" customFormat="1">
      <c r="A80" s="39"/>
      <c r="H80" s="33"/>
      <c r="I80" s="33"/>
    </row>
    <row r="81" spans="1:9" s="34" customFormat="1">
      <c r="A81" s="39"/>
      <c r="H81" s="33"/>
      <c r="I81" s="33"/>
    </row>
    <row r="82" spans="1:9" s="34" customFormat="1">
      <c r="A82" s="39"/>
      <c r="H82" s="33"/>
      <c r="I82" s="33"/>
    </row>
    <row r="83" spans="1:9" s="34" customFormat="1">
      <c r="A83" s="39"/>
      <c r="H83" s="33"/>
      <c r="I83" s="33"/>
    </row>
    <row r="84" spans="1:9" s="34" customFormat="1">
      <c r="A84" s="39"/>
      <c r="H84" s="33"/>
      <c r="I84" s="33"/>
    </row>
    <row r="85" spans="1:9" s="34" customFormat="1">
      <c r="A85" s="39"/>
      <c r="H85" s="33"/>
      <c r="I85" s="33"/>
    </row>
    <row r="86" spans="1:9" s="34" customFormat="1">
      <c r="A86" s="39"/>
      <c r="H86" s="33"/>
      <c r="I86" s="33"/>
    </row>
    <row r="87" spans="1:9" s="34" customFormat="1">
      <c r="A87" s="39"/>
      <c r="H87" s="33"/>
      <c r="I87" s="33"/>
    </row>
    <row r="88" spans="1:9" s="34" customFormat="1">
      <c r="A88" s="39"/>
      <c r="H88" s="33"/>
      <c r="I88" s="33"/>
    </row>
    <row r="89" spans="1:9" s="34" customFormat="1">
      <c r="A89" s="39"/>
      <c r="H89" s="33"/>
      <c r="I89" s="33"/>
    </row>
    <row r="90" spans="1:9" s="34" customFormat="1">
      <c r="A90" s="39"/>
      <c r="H90" s="33"/>
      <c r="I90" s="33"/>
    </row>
    <row r="91" spans="1:9" s="34" customFormat="1">
      <c r="A91" s="39"/>
      <c r="H91" s="33"/>
      <c r="I91" s="33"/>
    </row>
    <row r="92" spans="1:9" s="34" customFormat="1">
      <c r="A92" s="39"/>
      <c r="H92" s="33"/>
      <c r="I92" s="33"/>
    </row>
    <row r="93" spans="1:9" s="34" customFormat="1">
      <c r="A93" s="39"/>
      <c r="H93" s="33"/>
      <c r="I93" s="33"/>
    </row>
    <row r="94" spans="1:9" s="34" customFormat="1">
      <c r="A94" s="39"/>
      <c r="H94" s="33"/>
      <c r="I94" s="33"/>
    </row>
    <row r="95" spans="1:9" s="34" customFormat="1">
      <c r="A95" s="39"/>
      <c r="H95" s="33"/>
      <c r="I95" s="33"/>
    </row>
    <row r="96" spans="1:9" s="34" customFormat="1">
      <c r="A96" s="39"/>
      <c r="H96" s="33"/>
      <c r="I96" s="33"/>
    </row>
    <row r="97" spans="1:9" s="34" customFormat="1">
      <c r="A97" s="39"/>
      <c r="H97" s="33"/>
      <c r="I97" s="33"/>
    </row>
    <row r="98" spans="1:9" s="34" customFormat="1">
      <c r="A98" s="39"/>
      <c r="H98" s="33"/>
      <c r="I98" s="33"/>
    </row>
    <row r="99" spans="1:9" s="34" customFormat="1">
      <c r="A99" s="39"/>
      <c r="H99" s="33"/>
      <c r="I99" s="33"/>
    </row>
    <row r="100" spans="1:9" s="34" customFormat="1">
      <c r="A100" s="39"/>
      <c r="H100" s="33"/>
      <c r="I100" s="33"/>
    </row>
    <row r="101" spans="1:9" s="34" customFormat="1">
      <c r="A101" s="39"/>
      <c r="H101" s="33"/>
      <c r="I101" s="33"/>
    </row>
    <row r="102" spans="1:9" s="34" customFormat="1">
      <c r="A102" s="39"/>
      <c r="H102" s="33"/>
      <c r="I102" s="33"/>
    </row>
    <row r="103" spans="1:9" s="34" customFormat="1">
      <c r="A103" s="39"/>
      <c r="H103" s="33"/>
      <c r="I103" s="33"/>
    </row>
    <row r="104" spans="1:9" s="34" customFormat="1">
      <c r="A104" s="39"/>
      <c r="H104" s="33"/>
      <c r="I104" s="33"/>
    </row>
    <row r="105" spans="1:9" s="34" customFormat="1">
      <c r="A105" s="39"/>
      <c r="H105" s="33"/>
      <c r="I105" s="33"/>
    </row>
    <row r="106" spans="1:9" s="34" customFormat="1">
      <c r="A106" s="39"/>
      <c r="H106" s="33"/>
      <c r="I106" s="33"/>
    </row>
    <row r="107" spans="1:9" s="34" customFormat="1">
      <c r="A107" s="39"/>
      <c r="H107" s="33"/>
      <c r="I107" s="33"/>
    </row>
    <row r="108" spans="1:9" s="34" customFormat="1">
      <c r="A108" s="39"/>
      <c r="H108" s="33"/>
      <c r="I108" s="33"/>
    </row>
    <row r="109" spans="1:9" s="34" customFormat="1">
      <c r="A109" s="39"/>
      <c r="H109" s="33"/>
      <c r="I109" s="33"/>
    </row>
    <row r="110" spans="1:9" s="34" customFormat="1">
      <c r="A110" s="39"/>
      <c r="H110" s="33"/>
      <c r="I110" s="33"/>
    </row>
    <row r="111" spans="1:9" s="34" customFormat="1">
      <c r="A111" s="39"/>
      <c r="H111" s="33"/>
      <c r="I111" s="33"/>
    </row>
    <row r="112" spans="1:9" s="34" customFormat="1">
      <c r="A112" s="39"/>
      <c r="H112" s="33"/>
      <c r="I112" s="33"/>
    </row>
    <row r="113" spans="1:9" s="34" customFormat="1">
      <c r="A113" s="39"/>
      <c r="H113" s="33"/>
      <c r="I113" s="33"/>
    </row>
    <row r="114" spans="1:9" s="34" customFormat="1">
      <c r="A114" s="39"/>
      <c r="H114" s="33"/>
      <c r="I114" s="33"/>
    </row>
    <row r="115" spans="1:9" s="34" customFormat="1">
      <c r="A115" s="39"/>
      <c r="H115" s="33"/>
      <c r="I115" s="33"/>
    </row>
    <row r="116" spans="1:9" s="34" customFormat="1">
      <c r="A116" s="39"/>
      <c r="H116" s="33"/>
      <c r="I116" s="33"/>
    </row>
    <row r="117" spans="1:9" s="34" customFormat="1">
      <c r="A117" s="39"/>
      <c r="H117" s="33"/>
      <c r="I117" s="33"/>
    </row>
    <row r="118" spans="1:9" s="34" customFormat="1">
      <c r="A118" s="39"/>
      <c r="H118" s="33"/>
      <c r="I118" s="33"/>
    </row>
    <row r="119" spans="1:9" s="34" customFormat="1">
      <c r="A119" s="39"/>
      <c r="H119" s="33"/>
      <c r="I119" s="33"/>
    </row>
    <row r="120" spans="1:9" s="34" customFormat="1">
      <c r="A120" s="39"/>
      <c r="H120" s="33"/>
      <c r="I120" s="33"/>
    </row>
    <row r="121" spans="1:9" s="34" customFormat="1">
      <c r="A121" s="39"/>
      <c r="H121" s="33"/>
      <c r="I121" s="33"/>
    </row>
    <row r="122" spans="1:9" s="34" customFormat="1">
      <c r="A122" s="39"/>
      <c r="H122" s="33"/>
      <c r="I122" s="33"/>
    </row>
    <row r="123" spans="1:9" s="34" customFormat="1">
      <c r="A123" s="39"/>
      <c r="H123" s="33"/>
      <c r="I123" s="33"/>
    </row>
    <row r="124" spans="1:9" s="34" customFormat="1">
      <c r="A124" s="39"/>
      <c r="H124" s="33"/>
      <c r="I124" s="33"/>
    </row>
    <row r="125" spans="1:9" s="34" customFormat="1">
      <c r="A125" s="39"/>
      <c r="H125" s="33"/>
      <c r="I125" s="33"/>
    </row>
    <row r="126" spans="1:9" s="34" customFormat="1">
      <c r="A126" s="39"/>
      <c r="H126" s="33"/>
      <c r="I126" s="33"/>
    </row>
    <row r="127" spans="1:9" s="34" customFormat="1">
      <c r="A127" s="39"/>
      <c r="H127" s="33"/>
      <c r="I127" s="33"/>
    </row>
    <row r="128" spans="1:9" s="34" customFormat="1">
      <c r="A128" s="39"/>
      <c r="H128" s="33"/>
      <c r="I128" s="33"/>
    </row>
    <row r="129" spans="1:9" s="34" customFormat="1">
      <c r="A129" s="39"/>
      <c r="H129" s="33"/>
      <c r="I129" s="33"/>
    </row>
    <row r="130" spans="1:9" s="34" customFormat="1">
      <c r="A130" s="39"/>
      <c r="H130" s="33"/>
      <c r="I130" s="33"/>
    </row>
    <row r="131" spans="1:9" s="34" customFormat="1">
      <c r="A131" s="39"/>
      <c r="H131" s="33"/>
      <c r="I131" s="33"/>
    </row>
    <row r="132" spans="1:9" s="34" customFormat="1">
      <c r="A132" s="39"/>
      <c r="H132" s="33"/>
      <c r="I132" s="33"/>
    </row>
    <row r="133" spans="1:9" s="34" customFormat="1">
      <c r="A133" s="39"/>
      <c r="H133" s="33"/>
      <c r="I133" s="33"/>
    </row>
    <row r="134" spans="1:9" s="34" customFormat="1">
      <c r="A134" s="39"/>
      <c r="H134" s="33"/>
      <c r="I134" s="33"/>
    </row>
    <row r="135" spans="1:9" s="34" customFormat="1">
      <c r="A135" s="39"/>
      <c r="H135" s="33"/>
      <c r="I135" s="33"/>
    </row>
    <row r="136" spans="1:9" s="34" customFormat="1">
      <c r="A136" s="39"/>
      <c r="H136" s="33"/>
      <c r="I136" s="33"/>
    </row>
    <row r="137" spans="1:9" s="34" customFormat="1">
      <c r="A137" s="39"/>
      <c r="H137" s="33"/>
      <c r="I137" s="33"/>
    </row>
    <row r="138" spans="1:9" s="34" customFormat="1">
      <c r="A138" s="39"/>
      <c r="H138" s="33"/>
      <c r="I138" s="33"/>
    </row>
    <row r="139" spans="1:9" s="34" customFormat="1">
      <c r="A139" s="39"/>
      <c r="H139" s="33"/>
      <c r="I139" s="33"/>
    </row>
    <row r="140" spans="1:9" s="34" customFormat="1">
      <c r="A140" s="39"/>
      <c r="H140" s="33"/>
      <c r="I140" s="33"/>
    </row>
    <row r="141" spans="1:9" s="34" customFormat="1">
      <c r="A141" s="39"/>
      <c r="H141" s="33"/>
      <c r="I141" s="33"/>
    </row>
    <row r="142" spans="1:9" s="34" customFormat="1">
      <c r="A142" s="39"/>
      <c r="H142" s="33"/>
      <c r="I142" s="33"/>
    </row>
    <row r="143" spans="1:9" s="34" customFormat="1">
      <c r="A143" s="39"/>
      <c r="H143" s="33"/>
      <c r="I143" s="33"/>
    </row>
    <row r="144" spans="1:9" s="34" customFormat="1">
      <c r="A144" s="39"/>
      <c r="H144" s="33"/>
      <c r="I144" s="33"/>
    </row>
    <row r="145" spans="1:9" s="34" customFormat="1">
      <c r="A145" s="39"/>
      <c r="H145" s="33"/>
      <c r="I145" s="33"/>
    </row>
    <row r="146" spans="1:9" s="34" customFormat="1">
      <c r="A146" s="39"/>
      <c r="H146" s="33"/>
      <c r="I146" s="33"/>
    </row>
    <row r="147" spans="1:9" s="34" customFormat="1">
      <c r="A147" s="39"/>
      <c r="H147" s="33"/>
      <c r="I147" s="33"/>
    </row>
    <row r="148" spans="1:9" s="34" customFormat="1">
      <c r="A148" s="39"/>
      <c r="H148" s="33"/>
      <c r="I148" s="33"/>
    </row>
    <row r="149" spans="1:9" s="34" customFormat="1">
      <c r="A149" s="39"/>
      <c r="H149" s="33"/>
      <c r="I149" s="33"/>
    </row>
    <row r="150" spans="1:9" s="34" customFormat="1">
      <c r="A150" s="39"/>
      <c r="H150" s="33"/>
      <c r="I150" s="33"/>
    </row>
    <row r="151" spans="1:9" s="34" customFormat="1">
      <c r="A151" s="39"/>
      <c r="H151" s="33"/>
      <c r="I151" s="33"/>
    </row>
    <row r="152" spans="1:9" s="34" customFormat="1">
      <c r="A152" s="39"/>
      <c r="H152" s="33"/>
      <c r="I152" s="33"/>
    </row>
    <row r="153" spans="1:9" s="34" customFormat="1">
      <c r="A153" s="39"/>
      <c r="H153" s="33"/>
      <c r="I153" s="33"/>
    </row>
    <row r="154" spans="1:9" s="34" customFormat="1">
      <c r="A154" s="39"/>
      <c r="H154" s="33"/>
      <c r="I154" s="33"/>
    </row>
    <row r="155" spans="1:9" s="34" customFormat="1">
      <c r="A155" s="39"/>
      <c r="H155" s="33"/>
      <c r="I155" s="33"/>
    </row>
    <row r="156" spans="1:9" s="34" customFormat="1">
      <c r="A156" s="39"/>
      <c r="H156" s="33"/>
      <c r="I156" s="33"/>
    </row>
    <row r="157" spans="1:9" s="34" customFormat="1">
      <c r="A157" s="39"/>
      <c r="H157" s="33"/>
      <c r="I157" s="33"/>
    </row>
    <row r="158" spans="1:9" s="34" customFormat="1">
      <c r="A158" s="39"/>
      <c r="H158" s="33"/>
      <c r="I158" s="33"/>
    </row>
    <row r="159" spans="1:9" s="34" customFormat="1">
      <c r="A159" s="39"/>
      <c r="H159" s="33"/>
      <c r="I159" s="33"/>
    </row>
    <row r="160" spans="1:9" s="34" customFormat="1">
      <c r="A160" s="39"/>
      <c r="H160" s="33"/>
      <c r="I160" s="33"/>
    </row>
    <row r="161" spans="1:9" s="34" customFormat="1">
      <c r="A161" s="39"/>
      <c r="H161" s="33"/>
      <c r="I161" s="33"/>
    </row>
    <row r="162" spans="1:9" s="34" customFormat="1">
      <c r="A162" s="39"/>
      <c r="H162" s="33"/>
      <c r="I162" s="33"/>
    </row>
    <row r="163" spans="1:9" s="34" customFormat="1">
      <c r="A163" s="39"/>
      <c r="H163" s="33"/>
      <c r="I163" s="33"/>
    </row>
    <row r="164" spans="1:9" s="34" customFormat="1">
      <c r="A164" s="39"/>
      <c r="H164" s="33"/>
      <c r="I164" s="33"/>
    </row>
    <row r="165" spans="1:9" s="34" customFormat="1">
      <c r="A165" s="39"/>
      <c r="H165" s="33"/>
      <c r="I165" s="33"/>
    </row>
    <row r="166" spans="1:9" s="34" customFormat="1">
      <c r="A166" s="39"/>
      <c r="H166" s="33"/>
      <c r="I166" s="33"/>
    </row>
    <row r="167" spans="1:9" s="34" customFormat="1">
      <c r="A167" s="39"/>
      <c r="H167" s="33"/>
      <c r="I167" s="33"/>
    </row>
    <row r="168" spans="1:9" s="34" customFormat="1">
      <c r="A168" s="39"/>
      <c r="H168" s="33"/>
      <c r="I168" s="33"/>
    </row>
    <row r="169" spans="1:9" s="34" customFormat="1">
      <c r="A169" s="39"/>
      <c r="H169" s="33"/>
      <c r="I169" s="33"/>
    </row>
    <row r="170" spans="1:9" s="34" customFormat="1">
      <c r="A170" s="39"/>
      <c r="H170" s="33"/>
      <c r="I170" s="33"/>
    </row>
    <row r="171" spans="1:9" s="34" customFormat="1">
      <c r="A171" s="39"/>
      <c r="H171" s="33"/>
      <c r="I171" s="33"/>
    </row>
    <row r="172" spans="1:9" s="34" customFormat="1">
      <c r="A172" s="39"/>
      <c r="H172" s="33"/>
      <c r="I172" s="33"/>
    </row>
    <row r="173" spans="1:9" s="34" customFormat="1">
      <c r="A173" s="39"/>
      <c r="H173" s="33"/>
      <c r="I173" s="33"/>
    </row>
    <row r="174" spans="1:9" s="34" customFormat="1">
      <c r="A174" s="39"/>
      <c r="H174" s="33"/>
      <c r="I174" s="33"/>
    </row>
    <row r="175" spans="1:9" s="34" customFormat="1">
      <c r="A175" s="39"/>
      <c r="H175" s="33"/>
      <c r="I175" s="33"/>
    </row>
    <row r="176" spans="1:9" s="34" customFormat="1">
      <c r="A176" s="39"/>
      <c r="H176" s="33"/>
      <c r="I176" s="33"/>
    </row>
    <row r="177" spans="1:9" s="34" customFormat="1">
      <c r="A177" s="39"/>
      <c r="H177" s="33"/>
      <c r="I177" s="33"/>
    </row>
    <row r="178" spans="1:9" s="34" customFormat="1">
      <c r="A178" s="39"/>
      <c r="H178" s="33"/>
      <c r="I178" s="33"/>
    </row>
    <row r="179" spans="1:9" s="34" customFormat="1">
      <c r="A179" s="39"/>
      <c r="H179" s="33"/>
      <c r="I179" s="33"/>
    </row>
    <row r="180" spans="1:9" s="34" customFormat="1">
      <c r="A180" s="39"/>
      <c r="H180" s="33"/>
      <c r="I180" s="33"/>
    </row>
    <row r="181" spans="1:9" s="34" customFormat="1">
      <c r="A181" s="39"/>
      <c r="H181" s="33"/>
      <c r="I181" s="33"/>
    </row>
    <row r="182" spans="1:9" s="34" customFormat="1">
      <c r="A182" s="39"/>
      <c r="H182" s="33"/>
      <c r="I182" s="33"/>
    </row>
    <row r="183" spans="1:9" s="34" customFormat="1">
      <c r="A183" s="39"/>
      <c r="H183" s="33"/>
      <c r="I183" s="33"/>
    </row>
    <row r="184" spans="1:9" s="34" customFormat="1">
      <c r="A184" s="39"/>
      <c r="H184" s="33"/>
      <c r="I184" s="33"/>
    </row>
    <row r="185" spans="1:9" s="34" customFormat="1">
      <c r="A185" s="39"/>
      <c r="H185" s="33"/>
      <c r="I185" s="33"/>
    </row>
    <row r="186" spans="1:9" s="34" customFormat="1">
      <c r="A186" s="39"/>
      <c r="H186" s="33"/>
      <c r="I186" s="33"/>
    </row>
    <row r="187" spans="1:9" s="34" customFormat="1">
      <c r="A187" s="39"/>
      <c r="H187" s="33"/>
      <c r="I187" s="33"/>
    </row>
    <row r="188" spans="1:9" s="34" customFormat="1">
      <c r="A188" s="39"/>
      <c r="H188" s="33"/>
      <c r="I188" s="33"/>
    </row>
  </sheetData>
  <mergeCells count="9">
    <mergeCell ref="C42:D42"/>
    <mergeCell ref="F42:G42"/>
    <mergeCell ref="A7:G7"/>
    <mergeCell ref="A20:G20"/>
    <mergeCell ref="A3:G3"/>
    <mergeCell ref="A4:A5"/>
    <mergeCell ref="B4:B5"/>
    <mergeCell ref="D4:G4"/>
    <mergeCell ref="C4:C5"/>
  </mergeCells>
  <phoneticPr fontId="3" type="noConversion"/>
  <pageMargins left="0.78740157480314965" right="0.39370078740157483" top="0.59055118110236227" bottom="0.51181102362204722" header="0.19685039370078741" footer="0.11811023622047245"/>
  <pageSetup paperSize="9" scale="56" orientation="portrait" verticalDpi="300" r:id="rId1"/>
  <headerFooter alignWithMargins="0"/>
  <drawing r:id="rId2"/>
</worksheet>
</file>

<file path=xl/worksheets/sheet4.xml><?xml version="1.0" encoding="utf-8"?>
<worksheet xmlns="http://schemas.openxmlformats.org/spreadsheetml/2006/main" xmlns:r="http://schemas.openxmlformats.org/officeDocument/2006/relationships">
  <sheetPr>
    <tabColor rgb="FFFFFF00"/>
    <pageSetUpPr fitToPage="1"/>
  </sheetPr>
  <dimension ref="A1:L117"/>
  <sheetViews>
    <sheetView topLeftCell="A3" zoomScale="90" zoomScaleNormal="90" zoomScaleSheetLayoutView="100" workbookViewId="0">
      <pane xSplit="1" ySplit="4" topLeftCell="B7" activePane="bottomRight" state="frozen"/>
      <selection activeCell="A3" sqref="A3"/>
      <selection pane="topRight" activeCell="B3" sqref="B3"/>
      <selection pane="bottomLeft" activeCell="A7" sqref="A7"/>
      <selection pane="bottomRight" activeCell="A106" sqref="A106:A107"/>
    </sheetView>
  </sheetViews>
  <sheetFormatPr defaultRowHeight="18.75" outlineLevelRow="1"/>
  <cols>
    <col min="1" max="1" width="60.140625" style="254" customWidth="1"/>
    <col min="2" max="2" width="12" style="254" customWidth="1"/>
    <col min="3" max="3" width="18.85546875" style="254" customWidth="1"/>
    <col min="4" max="4" width="11" style="254" customWidth="1"/>
    <col min="5" max="5" width="10.7109375" style="254" customWidth="1"/>
    <col min="6" max="6" width="16" style="254" customWidth="1"/>
    <col min="7" max="7" width="15.85546875" style="254" customWidth="1"/>
    <col min="8" max="10" width="0" style="1" hidden="1" customWidth="1"/>
    <col min="11" max="16384" width="9.140625" style="1"/>
  </cols>
  <sheetData>
    <row r="1" spans="1:7" hidden="1" outlineLevel="1">
      <c r="G1" s="255" t="s">
        <v>240</v>
      </c>
    </row>
    <row r="2" spans="1:7" hidden="1" outlineLevel="1">
      <c r="G2" s="255" t="s">
        <v>226</v>
      </c>
    </row>
    <row r="3" spans="1:7" collapsed="1">
      <c r="A3" s="428" t="s">
        <v>377</v>
      </c>
      <c r="B3" s="428"/>
      <c r="C3" s="428"/>
      <c r="D3" s="428"/>
      <c r="E3" s="428"/>
      <c r="F3" s="428"/>
      <c r="G3" s="428"/>
    </row>
    <row r="4" spans="1:7">
      <c r="A4" s="256"/>
      <c r="B4" s="256"/>
      <c r="C4" s="256"/>
      <c r="D4" s="256"/>
      <c r="E4" s="256"/>
      <c r="F4" s="256"/>
      <c r="G4" s="256"/>
    </row>
    <row r="5" spans="1:7" ht="39" customHeight="1">
      <c r="A5" s="429" t="s">
        <v>286</v>
      </c>
      <c r="B5" s="430" t="s">
        <v>0</v>
      </c>
      <c r="C5" s="432" t="s">
        <v>357</v>
      </c>
      <c r="D5" s="431" t="s">
        <v>355</v>
      </c>
      <c r="E5" s="431"/>
      <c r="F5" s="431"/>
      <c r="G5" s="431"/>
    </row>
    <row r="6" spans="1:7" ht="38.25" customHeight="1">
      <c r="A6" s="429"/>
      <c r="B6" s="430"/>
      <c r="C6" s="433"/>
      <c r="D6" s="364" t="s">
        <v>264</v>
      </c>
      <c r="E6" s="343" t="s">
        <v>247</v>
      </c>
      <c r="F6" s="258" t="s">
        <v>274</v>
      </c>
      <c r="G6" s="258" t="s">
        <v>275</v>
      </c>
    </row>
    <row r="7" spans="1:7">
      <c r="A7" s="257">
        <v>1</v>
      </c>
      <c r="B7" s="259">
        <v>2</v>
      </c>
      <c r="C7" s="257">
        <v>3</v>
      </c>
      <c r="D7" s="289">
        <v>4</v>
      </c>
      <c r="E7" s="290">
        <v>5</v>
      </c>
      <c r="F7" s="257">
        <v>6</v>
      </c>
      <c r="G7" s="259">
        <v>7</v>
      </c>
    </row>
    <row r="8" spans="1:7" s="6" customFormat="1">
      <c r="A8" s="423" t="s">
        <v>158</v>
      </c>
      <c r="B8" s="424"/>
      <c r="C8" s="424"/>
      <c r="D8" s="424"/>
      <c r="E8" s="424"/>
      <c r="F8" s="424"/>
      <c r="G8" s="425"/>
    </row>
    <row r="9" spans="1:7" ht="37.5">
      <c r="A9" s="260" t="s">
        <v>177</v>
      </c>
      <c r="B9" s="261">
        <v>1170</v>
      </c>
      <c r="C9" s="162">
        <f>'1. Фін результат'!C112</f>
        <v>-10141</v>
      </c>
      <c r="D9" s="162">
        <f>'1. Фін результат'!D112</f>
        <v>-14655</v>
      </c>
      <c r="E9" s="162">
        <f>'1. Фін результат'!E112</f>
        <v>-14735</v>
      </c>
      <c r="F9" s="232">
        <f>E9-D9</f>
        <v>-80</v>
      </c>
      <c r="G9" s="262">
        <f>E9*100/D9</f>
        <v>100.54588877516206</v>
      </c>
    </row>
    <row r="10" spans="1:7">
      <c r="A10" s="260" t="s">
        <v>178</v>
      </c>
      <c r="B10" s="263"/>
      <c r="C10" s="264"/>
      <c r="D10" s="264"/>
      <c r="E10" s="264"/>
      <c r="F10" s="232"/>
      <c r="G10" s="262"/>
    </row>
    <row r="11" spans="1:7">
      <c r="A11" s="260" t="s">
        <v>181</v>
      </c>
      <c r="B11" s="265">
        <v>3000</v>
      </c>
      <c r="C11" s="264">
        <f>'1. Фін результат'!C138</f>
        <v>1909</v>
      </c>
      <c r="D11" s="264">
        <f>'1. Фін результат'!D138</f>
        <v>1614</v>
      </c>
      <c r="E11" s="264">
        <f>'1. Фін результат'!E138</f>
        <v>2493</v>
      </c>
      <c r="F11" s="232">
        <f t="shared" ref="F11:F16" si="0">E11-D11</f>
        <v>879</v>
      </c>
      <c r="G11" s="262">
        <f>E11*100/D11</f>
        <v>154.46096654275092</v>
      </c>
    </row>
    <row r="12" spans="1:7">
      <c r="A12" s="260" t="s">
        <v>182</v>
      </c>
      <c r="B12" s="265">
        <v>3010</v>
      </c>
      <c r="C12" s="264"/>
      <c r="D12" s="264"/>
      <c r="E12" s="264"/>
      <c r="F12" s="232"/>
      <c r="G12" s="262"/>
    </row>
    <row r="13" spans="1:7" ht="37.5">
      <c r="A13" s="260" t="s">
        <v>183</v>
      </c>
      <c r="B13" s="265">
        <v>3020</v>
      </c>
      <c r="C13" s="264"/>
      <c r="D13" s="264"/>
      <c r="E13" s="264"/>
      <c r="F13" s="232"/>
      <c r="G13" s="267"/>
    </row>
    <row r="14" spans="1:7" ht="37.5">
      <c r="A14" s="260" t="s">
        <v>184</v>
      </c>
      <c r="B14" s="265">
        <v>3030</v>
      </c>
      <c r="C14" s="264">
        <f>SUM(C15:C19)</f>
        <v>11240</v>
      </c>
      <c r="D14" s="264">
        <f>SUM(D15:D19)</f>
        <v>-6</v>
      </c>
      <c r="E14" s="264">
        <f>SUM(E15:E19)</f>
        <v>290</v>
      </c>
      <c r="F14" s="232">
        <f t="shared" si="0"/>
        <v>296</v>
      </c>
      <c r="G14" s="267">
        <f>E14*100/D14</f>
        <v>-4833.333333333333</v>
      </c>
    </row>
    <row r="15" spans="1:7">
      <c r="A15" s="286" t="s">
        <v>583</v>
      </c>
      <c r="B15" s="161" t="s">
        <v>528</v>
      </c>
      <c r="C15" s="174">
        <v>-7</v>
      </c>
      <c r="D15" s="174">
        <v>-6</v>
      </c>
      <c r="E15" s="174">
        <f>-18-25</f>
        <v>-43</v>
      </c>
      <c r="F15" s="232">
        <f t="shared" si="0"/>
        <v>-37</v>
      </c>
      <c r="G15" s="267">
        <f>E15*100/D15</f>
        <v>716.66666666666663</v>
      </c>
    </row>
    <row r="16" spans="1:7">
      <c r="A16" s="286" t="s">
        <v>646</v>
      </c>
      <c r="B16" s="161" t="s">
        <v>564</v>
      </c>
      <c r="C16" s="174"/>
      <c r="D16" s="174"/>
      <c r="E16" s="174"/>
      <c r="F16" s="232">
        <f t="shared" si="0"/>
        <v>0</v>
      </c>
      <c r="G16" s="267">
        <f>E16*100</f>
        <v>0</v>
      </c>
    </row>
    <row r="17" spans="1:7" ht="25.5">
      <c r="A17" s="286" t="s">
        <v>689</v>
      </c>
      <c r="B17" s="161"/>
      <c r="C17" s="174"/>
      <c r="D17" s="174"/>
      <c r="E17" s="174">
        <v>-39</v>
      </c>
      <c r="F17" s="232"/>
      <c r="G17" s="267"/>
    </row>
    <row r="18" spans="1:7" ht="38.25">
      <c r="A18" s="286" t="s">
        <v>622</v>
      </c>
      <c r="B18" s="161" t="s">
        <v>594</v>
      </c>
      <c r="C18" s="174">
        <v>1254</v>
      </c>
      <c r="D18" s="174"/>
      <c r="E18" s="174">
        <v>372</v>
      </c>
      <c r="F18" s="232"/>
      <c r="G18" s="267"/>
    </row>
    <row r="19" spans="1:7" ht="51">
      <c r="A19" s="286" t="s">
        <v>593</v>
      </c>
      <c r="B19" s="161" t="s">
        <v>647</v>
      </c>
      <c r="C19" s="174">
        <v>9993</v>
      </c>
      <c r="D19" s="174"/>
      <c r="E19" s="156"/>
      <c r="F19" s="232"/>
      <c r="G19" s="267"/>
    </row>
    <row r="20" spans="1:7" ht="38.25" customHeight="1">
      <c r="A20" s="271" t="s">
        <v>255</v>
      </c>
      <c r="B20" s="265">
        <v>3040</v>
      </c>
      <c r="C20" s="264">
        <f>C9+C11+C12+C14</f>
        <v>3008</v>
      </c>
      <c r="D20" s="264">
        <f>D9+D11+D12+D14</f>
        <v>-13047</v>
      </c>
      <c r="E20" s="264">
        <f>E9+E11+E14+E12</f>
        <v>-11952</v>
      </c>
      <c r="F20" s="266">
        <f>E20-D20</f>
        <v>1095</v>
      </c>
      <c r="G20" s="267">
        <f>E20*100/D20</f>
        <v>91.607266038169698</v>
      </c>
    </row>
    <row r="21" spans="1:7" ht="37.5">
      <c r="A21" s="260" t="s">
        <v>185</v>
      </c>
      <c r="B21" s="265">
        <v>3050</v>
      </c>
      <c r="C21" s="264">
        <f>SUM(C22:C24)</f>
        <v>-249</v>
      </c>
      <c r="D21" s="264">
        <f t="shared" ref="D21:E21" si="1">SUM(D22:D24)</f>
        <v>0</v>
      </c>
      <c r="E21" s="264">
        <f t="shared" si="1"/>
        <v>-644</v>
      </c>
      <c r="F21" s="266">
        <f>E21-D21</f>
        <v>-644</v>
      </c>
      <c r="G21" s="267">
        <f t="shared" ref="G21:G24" si="2">E21*100</f>
        <v>-64400</v>
      </c>
    </row>
    <row r="22" spans="1:7" s="173" customFormat="1">
      <c r="A22" s="268" t="s">
        <v>529</v>
      </c>
      <c r="B22" s="161" t="s">
        <v>532</v>
      </c>
      <c r="C22" s="174">
        <v>-234</v>
      </c>
      <c r="D22" s="174"/>
      <c r="E22" s="174">
        <v>-614</v>
      </c>
      <c r="F22" s="269">
        <f>E22-D22</f>
        <v>-614</v>
      </c>
      <c r="G22" s="270">
        <f t="shared" si="2"/>
        <v>-61400</v>
      </c>
    </row>
    <row r="23" spans="1:7" s="173" customFormat="1">
      <c r="A23" s="268" t="s">
        <v>530</v>
      </c>
      <c r="B23" s="161" t="s">
        <v>533</v>
      </c>
      <c r="C23" s="174">
        <v>-1</v>
      </c>
      <c r="D23" s="174"/>
      <c r="E23" s="174">
        <v>2</v>
      </c>
      <c r="F23" s="269">
        <f t="shared" ref="F23:F24" si="3">E23-D23</f>
        <v>2</v>
      </c>
      <c r="G23" s="270">
        <f t="shared" si="2"/>
        <v>200</v>
      </c>
    </row>
    <row r="24" spans="1:7" s="173" customFormat="1">
      <c r="A24" s="268" t="s">
        <v>531</v>
      </c>
      <c r="B24" s="161" t="s">
        <v>534</v>
      </c>
      <c r="C24" s="174">
        <v>-14</v>
      </c>
      <c r="D24" s="174"/>
      <c r="E24" s="174">
        <v>-32</v>
      </c>
      <c r="F24" s="269">
        <f t="shared" si="3"/>
        <v>-32</v>
      </c>
      <c r="G24" s="270">
        <f t="shared" si="2"/>
        <v>-3200</v>
      </c>
    </row>
    <row r="25" spans="1:7" ht="37.5">
      <c r="A25" s="260" t="s">
        <v>186</v>
      </c>
      <c r="B25" s="265">
        <v>3060</v>
      </c>
      <c r="C25" s="264">
        <f>SUM(C26:C27)</f>
        <v>435</v>
      </c>
      <c r="D25" s="264">
        <f>SUM(D26:D27)</f>
        <v>0</v>
      </c>
      <c r="E25" s="264">
        <f>SUM(E26:E27)</f>
        <v>-402</v>
      </c>
      <c r="F25" s="266">
        <f>E25-D25</f>
        <v>-402</v>
      </c>
      <c r="G25" s="267">
        <f>E25*100</f>
        <v>-40200</v>
      </c>
    </row>
    <row r="26" spans="1:7" s="173" customFormat="1">
      <c r="A26" s="268" t="s">
        <v>535</v>
      </c>
      <c r="B26" s="161" t="s">
        <v>536</v>
      </c>
      <c r="C26" s="174">
        <v>333</v>
      </c>
      <c r="D26" s="174"/>
      <c r="E26" s="174">
        <v>18</v>
      </c>
      <c r="F26" s="269">
        <f>E26-D26</f>
        <v>18</v>
      </c>
      <c r="G26" s="270">
        <f t="shared" ref="G26:G27" si="4">E26*100</f>
        <v>1800</v>
      </c>
    </row>
    <row r="27" spans="1:7" s="173" customFormat="1" ht="51">
      <c r="A27" s="286" t="s">
        <v>546</v>
      </c>
      <c r="B27" s="161" t="s">
        <v>550</v>
      </c>
      <c r="C27" s="174">
        <v>102</v>
      </c>
      <c r="D27" s="174"/>
      <c r="E27" s="174">
        <v>-420</v>
      </c>
      <c r="F27" s="269">
        <f>E27-D27</f>
        <v>-420</v>
      </c>
      <c r="G27" s="270">
        <f t="shared" si="4"/>
        <v>-42000</v>
      </c>
    </row>
    <row r="28" spans="1:7">
      <c r="A28" s="271" t="s">
        <v>179</v>
      </c>
      <c r="B28" s="265">
        <v>3070</v>
      </c>
      <c r="C28" s="264">
        <f>C20+C21+C25</f>
        <v>3194</v>
      </c>
      <c r="D28" s="264">
        <f>D20+D21+D25</f>
        <v>-13047</v>
      </c>
      <c r="E28" s="264">
        <f>E20+E21+E25</f>
        <v>-12998</v>
      </c>
      <c r="F28" s="266">
        <f>E28-D28</f>
        <v>49</v>
      </c>
      <c r="G28" s="267">
        <f>E28*100/D28</f>
        <v>99.624434735954623</v>
      </c>
    </row>
    <row r="29" spans="1:7">
      <c r="A29" s="260" t="s">
        <v>180</v>
      </c>
      <c r="B29" s="265">
        <v>3080</v>
      </c>
      <c r="C29" s="264"/>
      <c r="D29" s="264"/>
      <c r="E29" s="264"/>
      <c r="F29" s="266"/>
      <c r="G29" s="267"/>
    </row>
    <row r="30" spans="1:7" ht="37.5">
      <c r="A30" s="272" t="s">
        <v>157</v>
      </c>
      <c r="B30" s="265">
        <v>3090</v>
      </c>
      <c r="C30" s="264">
        <f>C28-C29</f>
        <v>3194</v>
      </c>
      <c r="D30" s="264">
        <f>D28-D29</f>
        <v>-13047</v>
      </c>
      <c r="E30" s="264">
        <f>E28-E29</f>
        <v>-12998</v>
      </c>
      <c r="F30" s="266">
        <f>E30-D30</f>
        <v>49</v>
      </c>
      <c r="G30" s="267">
        <f>E30*100/D30</f>
        <v>99.624434735954623</v>
      </c>
    </row>
    <row r="31" spans="1:7">
      <c r="A31" s="423" t="s">
        <v>159</v>
      </c>
      <c r="B31" s="424"/>
      <c r="C31" s="424"/>
      <c r="D31" s="424"/>
      <c r="E31" s="424"/>
      <c r="F31" s="424"/>
      <c r="G31" s="425"/>
    </row>
    <row r="32" spans="1:7">
      <c r="A32" s="271" t="s">
        <v>287</v>
      </c>
      <c r="B32" s="261"/>
      <c r="C32" s="162"/>
      <c r="D32" s="162"/>
      <c r="E32" s="162"/>
      <c r="F32" s="232"/>
      <c r="G32" s="262"/>
    </row>
    <row r="33" spans="1:12">
      <c r="A33" s="273" t="s">
        <v>32</v>
      </c>
      <c r="B33" s="261">
        <v>3200</v>
      </c>
      <c r="C33" s="162"/>
      <c r="D33" s="162"/>
      <c r="E33" s="162"/>
      <c r="F33" s="232"/>
      <c r="G33" s="262"/>
    </row>
    <row r="34" spans="1:12">
      <c r="A34" s="273" t="s">
        <v>33</v>
      </c>
      <c r="B34" s="261">
        <v>3210</v>
      </c>
      <c r="C34" s="162"/>
      <c r="D34" s="162"/>
      <c r="E34" s="162"/>
      <c r="F34" s="232"/>
      <c r="G34" s="262"/>
    </row>
    <row r="35" spans="1:12">
      <c r="A35" s="273" t="s">
        <v>53</v>
      </c>
      <c r="B35" s="261">
        <v>3220</v>
      </c>
      <c r="C35" s="162"/>
      <c r="D35" s="162"/>
      <c r="E35" s="162"/>
      <c r="F35" s="232"/>
      <c r="G35" s="262"/>
    </row>
    <row r="36" spans="1:12">
      <c r="A36" s="260" t="s">
        <v>163</v>
      </c>
      <c r="B36" s="261"/>
      <c r="C36" s="162"/>
      <c r="D36" s="162"/>
      <c r="E36" s="162"/>
      <c r="F36" s="232"/>
      <c r="G36" s="262"/>
    </row>
    <row r="37" spans="1:12">
      <c r="A37" s="273" t="s">
        <v>164</v>
      </c>
      <c r="B37" s="261">
        <v>3230</v>
      </c>
      <c r="C37" s="162"/>
      <c r="D37" s="162"/>
      <c r="E37" s="162"/>
      <c r="F37" s="232"/>
      <c r="G37" s="262"/>
    </row>
    <row r="38" spans="1:12">
      <c r="A38" s="273" t="s">
        <v>165</v>
      </c>
      <c r="B38" s="261">
        <v>3240</v>
      </c>
      <c r="C38" s="162"/>
      <c r="D38" s="162"/>
      <c r="E38" s="162"/>
      <c r="F38" s="232"/>
      <c r="G38" s="262"/>
    </row>
    <row r="39" spans="1:12">
      <c r="A39" s="260" t="s">
        <v>166</v>
      </c>
      <c r="B39" s="261">
        <v>3250</v>
      </c>
      <c r="C39" s="162"/>
      <c r="D39" s="162"/>
      <c r="E39" s="162"/>
      <c r="F39" s="232"/>
      <c r="G39" s="262"/>
    </row>
    <row r="40" spans="1:12">
      <c r="A40" s="273" t="s">
        <v>118</v>
      </c>
      <c r="B40" s="261">
        <v>3260</v>
      </c>
      <c r="C40" s="162"/>
      <c r="D40" s="162"/>
      <c r="E40" s="162">
        <f>E41</f>
        <v>17</v>
      </c>
      <c r="F40" s="232">
        <f>D40-E40</f>
        <v>-17</v>
      </c>
      <c r="G40" s="262">
        <f>E40*100</f>
        <v>1700</v>
      </c>
    </row>
    <row r="41" spans="1:12">
      <c r="A41" s="314" t="s">
        <v>691</v>
      </c>
      <c r="B41" s="161" t="s">
        <v>690</v>
      </c>
      <c r="C41" s="163"/>
      <c r="D41" s="316"/>
      <c r="E41" s="163">
        <v>17</v>
      </c>
      <c r="F41" s="172">
        <f>D41-E41</f>
        <v>-17</v>
      </c>
      <c r="G41" s="164">
        <f>E41*100</f>
        <v>1700</v>
      </c>
    </row>
    <row r="42" spans="1:12">
      <c r="A42" s="271" t="s">
        <v>288</v>
      </c>
      <c r="B42" s="261"/>
      <c r="C42" s="162"/>
      <c r="D42" s="162"/>
      <c r="E42" s="162"/>
      <c r="F42" s="232"/>
      <c r="G42" s="262"/>
    </row>
    <row r="43" spans="1:12" ht="37.5">
      <c r="A43" s="273" t="s">
        <v>119</v>
      </c>
      <c r="B43" s="261">
        <v>3270</v>
      </c>
      <c r="C43" s="264">
        <f>SUM(C44:C65)</f>
        <v>4970</v>
      </c>
      <c r="D43" s="264">
        <f>SUM(D44:D65)</f>
        <v>3612</v>
      </c>
      <c r="E43" s="264">
        <f>SUM(E44:E65)</f>
        <v>4457</v>
      </c>
      <c r="F43" s="232">
        <f>E43-D43</f>
        <v>845</v>
      </c>
      <c r="G43" s="262">
        <f>E43*100/D43</f>
        <v>123.39424141749723</v>
      </c>
      <c r="H43" s="175"/>
      <c r="L43" s="317"/>
    </row>
    <row r="44" spans="1:12" s="254" customFormat="1" ht="25.5">
      <c r="A44" s="314" t="s">
        <v>657</v>
      </c>
      <c r="B44" s="161" t="s">
        <v>473</v>
      </c>
      <c r="C44" s="163">
        <v>730</v>
      </c>
      <c r="D44" s="291">
        <v>1000</v>
      </c>
      <c r="E44" s="163">
        <v>586</v>
      </c>
      <c r="F44" s="172">
        <f t="shared" ref="F44" si="5">D44-E44</f>
        <v>414</v>
      </c>
      <c r="G44" s="164">
        <f>E44*100</f>
        <v>58600</v>
      </c>
    </row>
    <row r="45" spans="1:12" s="254" customFormat="1">
      <c r="A45" s="314" t="s">
        <v>630</v>
      </c>
      <c r="B45" s="161" t="s">
        <v>474</v>
      </c>
      <c r="C45" s="163">
        <v>21</v>
      </c>
      <c r="D45" s="316">
        <v>602</v>
      </c>
      <c r="E45" s="163">
        <v>326</v>
      </c>
      <c r="F45" s="172">
        <f t="shared" ref="F45:F47" si="6">E45-D45</f>
        <v>-276</v>
      </c>
      <c r="G45" s="164">
        <f t="shared" ref="G45" si="7">E45*100/D45</f>
        <v>54.152823920265782</v>
      </c>
    </row>
    <row r="46" spans="1:12" s="254" customFormat="1">
      <c r="A46" s="314" t="s">
        <v>658</v>
      </c>
      <c r="B46" s="161" t="s">
        <v>475</v>
      </c>
      <c r="C46" s="163">
        <v>1173</v>
      </c>
      <c r="D46" s="316"/>
      <c r="E46" s="163">
        <v>184</v>
      </c>
      <c r="F46" s="172">
        <f t="shared" si="6"/>
        <v>184</v>
      </c>
      <c r="G46" s="164">
        <f>E46*100</f>
        <v>18400</v>
      </c>
    </row>
    <row r="47" spans="1:12" s="254" customFormat="1">
      <c r="A47" s="314" t="s">
        <v>619</v>
      </c>
      <c r="B47" s="161" t="s">
        <v>490</v>
      </c>
      <c r="C47" s="163"/>
      <c r="D47" s="291">
        <v>400</v>
      </c>
      <c r="E47" s="163"/>
      <c r="F47" s="172">
        <f t="shared" si="6"/>
        <v>-400</v>
      </c>
      <c r="G47" s="164">
        <f>E47*100/D47</f>
        <v>0</v>
      </c>
    </row>
    <row r="48" spans="1:12" s="254" customFormat="1">
      <c r="A48" s="314" t="s">
        <v>582</v>
      </c>
      <c r="B48" s="161" t="s">
        <v>491</v>
      </c>
      <c r="C48" s="163">
        <v>80</v>
      </c>
      <c r="D48" s="316"/>
      <c r="E48" s="163"/>
      <c r="F48" s="172"/>
      <c r="G48" s="164"/>
    </row>
    <row r="49" spans="1:7" s="254" customFormat="1">
      <c r="A49" s="314" t="s">
        <v>618</v>
      </c>
      <c r="B49" s="161" t="s">
        <v>492</v>
      </c>
      <c r="C49" s="163">
        <f>8+280</f>
        <v>288</v>
      </c>
      <c r="D49" s="316"/>
      <c r="E49" s="163"/>
      <c r="F49" s="172"/>
      <c r="G49" s="164"/>
    </row>
    <row r="50" spans="1:7" s="254" customFormat="1">
      <c r="A50" s="314" t="s">
        <v>656</v>
      </c>
      <c r="B50" s="161" t="s">
        <v>493</v>
      </c>
      <c r="C50" s="163">
        <v>24</v>
      </c>
      <c r="D50" s="316"/>
      <c r="E50" s="163"/>
      <c r="F50" s="172"/>
      <c r="G50" s="164"/>
    </row>
    <row r="51" spans="1:7" s="254" customFormat="1">
      <c r="A51" s="314" t="s">
        <v>571</v>
      </c>
      <c r="B51" s="161" t="s">
        <v>494</v>
      </c>
      <c r="C51" s="163">
        <v>63</v>
      </c>
      <c r="D51" s="291"/>
      <c r="E51" s="163"/>
      <c r="F51" s="172"/>
      <c r="G51" s="164"/>
    </row>
    <row r="52" spans="1:7" s="254" customFormat="1">
      <c r="A52" s="314" t="s">
        <v>643</v>
      </c>
      <c r="B52" s="161" t="s">
        <v>495</v>
      </c>
      <c r="C52" s="163">
        <v>54</v>
      </c>
      <c r="D52" s="291"/>
      <c r="E52" s="163">
        <v>916</v>
      </c>
      <c r="F52" s="172">
        <f t="shared" ref="F52" si="8">E52-D52</f>
        <v>916</v>
      </c>
      <c r="G52" s="164">
        <f>E52*100</f>
        <v>91600</v>
      </c>
    </row>
    <row r="53" spans="1:7" s="254" customFormat="1">
      <c r="A53" s="314" t="s">
        <v>555</v>
      </c>
      <c r="B53" s="161" t="s">
        <v>496</v>
      </c>
      <c r="C53" s="156">
        <v>10</v>
      </c>
      <c r="D53" s="291"/>
      <c r="E53" s="163"/>
      <c r="F53" s="172"/>
      <c r="G53" s="164"/>
    </row>
    <row r="54" spans="1:7" s="254" customFormat="1">
      <c r="A54" s="313" t="s">
        <v>680</v>
      </c>
      <c r="B54" s="161" t="s">
        <v>626</v>
      </c>
      <c r="C54" s="156">
        <f>3+573</f>
        <v>576</v>
      </c>
      <c r="D54" s="163">
        <v>517</v>
      </c>
      <c r="E54" s="163">
        <v>501</v>
      </c>
      <c r="F54" s="172">
        <f t="shared" ref="F54:F62" si="9">E54-D54</f>
        <v>-16</v>
      </c>
      <c r="G54" s="164">
        <f>E54*100/D54</f>
        <v>96.905222437137326</v>
      </c>
    </row>
    <row r="55" spans="1:7" s="254" customFormat="1">
      <c r="A55" s="313" t="s">
        <v>660</v>
      </c>
      <c r="B55" s="161" t="s">
        <v>497</v>
      </c>
      <c r="C55" s="156">
        <v>3</v>
      </c>
      <c r="D55" s="163"/>
      <c r="E55" s="163"/>
      <c r="F55" s="172"/>
      <c r="G55" s="164"/>
    </row>
    <row r="56" spans="1:7" s="254" customFormat="1">
      <c r="A56" s="313" t="s">
        <v>661</v>
      </c>
      <c r="B56" s="161" t="s">
        <v>663</v>
      </c>
      <c r="C56" s="156">
        <v>225</v>
      </c>
      <c r="D56" s="163"/>
      <c r="E56" s="163"/>
      <c r="F56" s="172"/>
      <c r="G56" s="164"/>
    </row>
    <row r="57" spans="1:7" s="254" customFormat="1">
      <c r="A57" s="313" t="s">
        <v>662</v>
      </c>
      <c r="B57" s="161" t="s">
        <v>664</v>
      </c>
      <c r="C57" s="156">
        <v>167</v>
      </c>
      <c r="D57" s="163"/>
      <c r="E57" s="163"/>
      <c r="F57" s="172"/>
      <c r="G57" s="164"/>
    </row>
    <row r="58" spans="1:7" s="254" customFormat="1">
      <c r="A58" s="313" t="s">
        <v>681</v>
      </c>
      <c r="B58" s="161" t="s">
        <v>665</v>
      </c>
      <c r="C58" s="156"/>
      <c r="D58" s="163"/>
      <c r="E58" s="163">
        <v>315</v>
      </c>
      <c r="F58" s="172">
        <f t="shared" si="9"/>
        <v>315</v>
      </c>
      <c r="G58" s="164">
        <f t="shared" ref="G58:G62" si="10">E58*100</f>
        <v>31500</v>
      </c>
    </row>
    <row r="59" spans="1:7" s="254" customFormat="1">
      <c r="A59" s="313" t="s">
        <v>682</v>
      </c>
      <c r="B59" s="161" t="s">
        <v>666</v>
      </c>
      <c r="C59" s="156"/>
      <c r="D59" s="163"/>
      <c r="E59" s="163">
        <v>253</v>
      </c>
      <c r="F59" s="172">
        <f t="shared" si="9"/>
        <v>253</v>
      </c>
      <c r="G59" s="164">
        <f t="shared" si="10"/>
        <v>25300</v>
      </c>
    </row>
    <row r="60" spans="1:7" s="254" customFormat="1">
      <c r="A60" s="313" t="s">
        <v>683</v>
      </c>
      <c r="B60" s="161" t="s">
        <v>667</v>
      </c>
      <c r="C60" s="156"/>
      <c r="D60" s="163"/>
      <c r="E60" s="163">
        <v>135</v>
      </c>
      <c r="F60" s="172">
        <f t="shared" si="9"/>
        <v>135</v>
      </c>
      <c r="G60" s="164">
        <f t="shared" si="10"/>
        <v>13500</v>
      </c>
    </row>
    <row r="61" spans="1:7" s="254" customFormat="1">
      <c r="A61" s="313" t="s">
        <v>684</v>
      </c>
      <c r="B61" s="161" t="s">
        <v>668</v>
      </c>
      <c r="C61" s="156"/>
      <c r="D61" s="163"/>
      <c r="E61" s="163">
        <v>78</v>
      </c>
      <c r="F61" s="172">
        <f t="shared" si="9"/>
        <v>78</v>
      </c>
      <c r="G61" s="164">
        <f t="shared" si="10"/>
        <v>7800</v>
      </c>
    </row>
    <row r="62" spans="1:7" s="254" customFormat="1">
      <c r="A62" s="313" t="s">
        <v>659</v>
      </c>
      <c r="B62" s="161" t="s">
        <v>685</v>
      </c>
      <c r="C62" s="156">
        <v>1324</v>
      </c>
      <c r="D62" s="163"/>
      <c r="E62" s="163">
        <v>80</v>
      </c>
      <c r="F62" s="172">
        <f t="shared" si="9"/>
        <v>80</v>
      </c>
      <c r="G62" s="164">
        <f t="shared" si="10"/>
        <v>8000</v>
      </c>
    </row>
    <row r="63" spans="1:7" s="254" customFormat="1">
      <c r="A63" s="313" t="s">
        <v>572</v>
      </c>
      <c r="B63" s="161" t="s">
        <v>686</v>
      </c>
      <c r="C63" s="156">
        <v>159</v>
      </c>
      <c r="D63" s="163">
        <v>93</v>
      </c>
      <c r="E63" s="163">
        <v>89</v>
      </c>
      <c r="F63" s="172">
        <f t="shared" ref="F63:F64" si="11">E63-D63</f>
        <v>-4</v>
      </c>
      <c r="G63" s="164">
        <f>E63*100/D63</f>
        <v>95.6989247311828</v>
      </c>
    </row>
    <row r="64" spans="1:7" s="254" customFormat="1">
      <c r="A64" s="313" t="s">
        <v>631</v>
      </c>
      <c r="B64" s="161" t="s">
        <v>687</v>
      </c>
      <c r="C64" s="156"/>
      <c r="D64" s="163">
        <v>1000</v>
      </c>
      <c r="E64" s="163">
        <v>994</v>
      </c>
      <c r="F64" s="172">
        <f t="shared" si="11"/>
        <v>-6</v>
      </c>
      <c r="G64" s="164">
        <f>E64*100/D64</f>
        <v>99.4</v>
      </c>
    </row>
    <row r="65" spans="1:9" s="254" customFormat="1" ht="25.5">
      <c r="A65" s="313" t="s">
        <v>612</v>
      </c>
      <c r="B65" s="161" t="s">
        <v>688</v>
      </c>
      <c r="C65" s="156">
        <v>73</v>
      </c>
      <c r="D65" s="163"/>
      <c r="E65" s="163"/>
      <c r="F65" s="172"/>
      <c r="G65" s="164"/>
    </row>
    <row r="66" spans="1:9">
      <c r="A66" s="273" t="s">
        <v>120</v>
      </c>
      <c r="B66" s="261">
        <v>3280</v>
      </c>
      <c r="C66" s="162">
        <f>SUM(C67:C72)</f>
        <v>15670</v>
      </c>
      <c r="D66" s="162">
        <f>SUM(D67:D72)</f>
        <v>20226</v>
      </c>
      <c r="E66" s="162">
        <f>SUM(E67:E72)</f>
        <v>26652</v>
      </c>
      <c r="F66" s="232">
        <f>E66-D66</f>
        <v>6426</v>
      </c>
      <c r="G66" s="262">
        <f>E66*100/D66</f>
        <v>131.77098783743696</v>
      </c>
    </row>
    <row r="67" spans="1:9">
      <c r="A67" s="313" t="s">
        <v>556</v>
      </c>
      <c r="B67" s="161" t="s">
        <v>476</v>
      </c>
      <c r="C67" s="156">
        <v>2038</v>
      </c>
      <c r="D67" s="291">
        <v>5306</v>
      </c>
      <c r="E67" s="163">
        <v>6142</v>
      </c>
      <c r="F67" s="172">
        <f t="shared" ref="F67:F73" si="12">E67-D67</f>
        <v>836</v>
      </c>
      <c r="G67" s="164">
        <f t="shared" ref="G67" si="13">E67*100/D67</f>
        <v>115.75574820957407</v>
      </c>
    </row>
    <row r="68" spans="1:9">
      <c r="A68" s="313" t="s">
        <v>570</v>
      </c>
      <c r="B68" s="161" t="s">
        <v>477</v>
      </c>
      <c r="C68" s="156">
        <v>1204</v>
      </c>
      <c r="D68" s="291">
        <v>14240</v>
      </c>
      <c r="E68" s="156">
        <v>20078</v>
      </c>
      <c r="F68" s="172">
        <f t="shared" si="12"/>
        <v>5838</v>
      </c>
      <c r="G68" s="164">
        <f t="shared" ref="G68:G69" si="14">E68*100/D68</f>
        <v>140.99719101123594</v>
      </c>
    </row>
    <row r="69" spans="1:9">
      <c r="A69" s="313" t="s">
        <v>543</v>
      </c>
      <c r="B69" s="161" t="s">
        <v>478</v>
      </c>
      <c r="C69" s="156">
        <v>12409</v>
      </c>
      <c r="D69" s="291">
        <v>582</v>
      </c>
      <c r="E69" s="156">
        <v>373</v>
      </c>
      <c r="F69" s="172">
        <f t="shared" si="12"/>
        <v>-209</v>
      </c>
      <c r="G69" s="164">
        <f t="shared" si="14"/>
        <v>64.089347079037807</v>
      </c>
    </row>
    <row r="70" spans="1:9" ht="25.5">
      <c r="A70" s="313" t="s">
        <v>574</v>
      </c>
      <c r="B70" s="161" t="s">
        <v>488</v>
      </c>
      <c r="C70" s="156">
        <v>16</v>
      </c>
      <c r="D70" s="291"/>
      <c r="E70" s="156">
        <v>59</v>
      </c>
      <c r="F70" s="172">
        <f t="shared" ref="F70" si="15">E70-D70</f>
        <v>59</v>
      </c>
      <c r="G70" s="164">
        <f>E70*100</f>
        <v>5900</v>
      </c>
    </row>
    <row r="71" spans="1:9">
      <c r="A71" s="313" t="s">
        <v>620</v>
      </c>
      <c r="B71" s="161" t="s">
        <v>489</v>
      </c>
      <c r="C71" s="156"/>
      <c r="D71" s="291">
        <v>98</v>
      </c>
      <c r="E71" s="156"/>
      <c r="F71" s="172">
        <f t="shared" ref="F71" si="16">E71-D71</f>
        <v>-98</v>
      </c>
      <c r="G71" s="164">
        <f>E71*100</f>
        <v>0</v>
      </c>
    </row>
    <row r="72" spans="1:9" ht="38.25">
      <c r="A72" s="313" t="s">
        <v>669</v>
      </c>
      <c r="B72" s="161" t="s">
        <v>489</v>
      </c>
      <c r="C72" s="156">
        <v>3</v>
      </c>
      <c r="D72" s="291"/>
      <c r="E72" s="156"/>
      <c r="F72" s="172"/>
      <c r="G72" s="164"/>
    </row>
    <row r="73" spans="1:9" ht="37.5">
      <c r="A73" s="273" t="s">
        <v>121</v>
      </c>
      <c r="B73" s="261">
        <v>3290</v>
      </c>
      <c r="C73" s="162">
        <f>C74</f>
        <v>0</v>
      </c>
      <c r="D73" s="162"/>
      <c r="E73" s="162">
        <f>SUM(E74:E74)</f>
        <v>0</v>
      </c>
      <c r="F73" s="172">
        <f t="shared" si="12"/>
        <v>0</v>
      </c>
      <c r="G73" s="164">
        <f>E73*100</f>
        <v>0</v>
      </c>
    </row>
    <row r="74" spans="1:9" ht="21.75" customHeight="1">
      <c r="A74" s="311"/>
      <c r="B74" s="161" t="s">
        <v>547</v>
      </c>
      <c r="C74" s="156"/>
      <c r="D74" s="156"/>
      <c r="E74" s="156"/>
      <c r="F74" s="172"/>
      <c r="G74" s="164"/>
    </row>
    <row r="75" spans="1:9">
      <c r="A75" s="273" t="s">
        <v>54</v>
      </c>
      <c r="B75" s="261">
        <v>3300</v>
      </c>
      <c r="C75" s="162"/>
      <c r="D75" s="162"/>
      <c r="E75" s="162"/>
      <c r="F75" s="232"/>
      <c r="G75" s="262"/>
    </row>
    <row r="76" spans="1:9">
      <c r="A76" s="273" t="s">
        <v>113</v>
      </c>
      <c r="B76" s="261">
        <v>3310</v>
      </c>
      <c r="C76" s="162"/>
      <c r="D76" s="162"/>
      <c r="E76" s="162"/>
      <c r="F76" s="232"/>
      <c r="G76" s="262"/>
    </row>
    <row r="77" spans="1:9" ht="37.5">
      <c r="A77" s="271" t="s">
        <v>160</v>
      </c>
      <c r="B77" s="261">
        <v>3320</v>
      </c>
      <c r="C77" s="162">
        <f>-(C43+C66+C73+C76)</f>
        <v>-20640</v>
      </c>
      <c r="D77" s="162">
        <f>-(D43+D66+D73)</f>
        <v>-23838</v>
      </c>
      <c r="E77" s="162">
        <f>-(E40+E43+E66+E73)</f>
        <v>-31126</v>
      </c>
      <c r="F77" s="232">
        <f>E77-D77</f>
        <v>-7288</v>
      </c>
      <c r="G77" s="262">
        <f>E77*100/D77</f>
        <v>130.57303465055793</v>
      </c>
      <c r="H77" s="1">
        <v>16136</v>
      </c>
      <c r="I77" s="1" t="s">
        <v>537</v>
      </c>
    </row>
    <row r="78" spans="1:9" ht="18.75" customHeight="1">
      <c r="A78" s="423" t="s">
        <v>161</v>
      </c>
      <c r="B78" s="424"/>
      <c r="C78" s="424"/>
      <c r="D78" s="424"/>
      <c r="E78" s="424"/>
      <c r="F78" s="424"/>
      <c r="G78" s="425"/>
      <c r="I78" s="176">
        <v>13805</v>
      </c>
    </row>
    <row r="79" spans="1:9">
      <c r="A79" s="271" t="s">
        <v>287</v>
      </c>
      <c r="B79" s="261"/>
      <c r="C79" s="162"/>
      <c r="D79" s="162"/>
      <c r="E79" s="162"/>
      <c r="F79" s="232"/>
      <c r="G79" s="262"/>
      <c r="I79" s="176">
        <v>93</v>
      </c>
    </row>
    <row r="80" spans="1:9">
      <c r="A80" s="260" t="s">
        <v>167</v>
      </c>
      <c r="B80" s="261">
        <v>3400</v>
      </c>
      <c r="C80" s="162">
        <f>SUM(C81:C81)</f>
        <v>0</v>
      </c>
      <c r="D80" s="162">
        <f>SUM(D81:D81)</f>
        <v>0</v>
      </c>
      <c r="E80" s="162">
        <f>SUM(E81:E81)</f>
        <v>0</v>
      </c>
      <c r="F80" s="232">
        <f>E80-D80</f>
        <v>0</v>
      </c>
      <c r="G80" s="262">
        <f>E80*100</f>
        <v>0</v>
      </c>
      <c r="I80" s="176">
        <v>-243</v>
      </c>
    </row>
    <row r="81" spans="1:9">
      <c r="A81" s="286"/>
      <c r="B81" s="161" t="s">
        <v>538</v>
      </c>
      <c r="C81" s="156"/>
      <c r="D81" s="161"/>
      <c r="E81" s="156"/>
      <c r="F81" s="172"/>
      <c r="G81" s="164"/>
      <c r="I81" s="176"/>
    </row>
    <row r="82" spans="1:9" ht="37.5">
      <c r="A82" s="273" t="s">
        <v>91</v>
      </c>
      <c r="B82" s="263"/>
      <c r="C82" s="329"/>
      <c r="D82" s="329"/>
      <c r="E82" s="329"/>
      <c r="F82" s="172"/>
      <c r="G82" s="164"/>
      <c r="I82" s="176">
        <v>65</v>
      </c>
    </row>
    <row r="83" spans="1:9">
      <c r="A83" s="273" t="s">
        <v>90</v>
      </c>
      <c r="B83" s="261">
        <v>3410</v>
      </c>
      <c r="C83" s="162"/>
      <c r="D83" s="162"/>
      <c r="E83" s="162"/>
      <c r="F83" s="172"/>
      <c r="G83" s="164"/>
    </row>
    <row r="84" spans="1:9">
      <c r="A84" s="273" t="s">
        <v>95</v>
      </c>
      <c r="B84" s="265">
        <v>3420</v>
      </c>
      <c r="C84" s="264"/>
      <c r="D84" s="264"/>
      <c r="E84" s="264"/>
      <c r="F84" s="172"/>
      <c r="G84" s="164"/>
    </row>
    <row r="85" spans="1:9">
      <c r="A85" s="273" t="s">
        <v>122</v>
      </c>
      <c r="B85" s="261">
        <v>3430</v>
      </c>
      <c r="C85" s="162"/>
      <c r="D85" s="162"/>
      <c r="E85" s="162"/>
      <c r="F85" s="172"/>
      <c r="G85" s="164"/>
    </row>
    <row r="86" spans="1:9" ht="37.5">
      <c r="A86" s="273" t="s">
        <v>93</v>
      </c>
      <c r="B86" s="261"/>
      <c r="C86" s="162"/>
      <c r="D86" s="162"/>
      <c r="E86" s="162"/>
      <c r="F86" s="172"/>
      <c r="G86" s="164"/>
    </row>
    <row r="87" spans="1:9">
      <c r="A87" s="273" t="s">
        <v>90</v>
      </c>
      <c r="B87" s="265">
        <v>3440</v>
      </c>
      <c r="C87" s="264"/>
      <c r="D87" s="264"/>
      <c r="E87" s="264"/>
      <c r="F87" s="172"/>
      <c r="G87" s="164"/>
    </row>
    <row r="88" spans="1:9">
      <c r="A88" s="273" t="s">
        <v>95</v>
      </c>
      <c r="B88" s="265">
        <v>3450</v>
      </c>
      <c r="C88" s="264"/>
      <c r="D88" s="264"/>
      <c r="E88" s="264"/>
      <c r="F88" s="172"/>
      <c r="G88" s="164"/>
    </row>
    <row r="89" spans="1:9">
      <c r="A89" s="273" t="s">
        <v>122</v>
      </c>
      <c r="B89" s="265">
        <v>3460</v>
      </c>
      <c r="C89" s="264"/>
      <c r="D89" s="264"/>
      <c r="E89" s="264"/>
      <c r="F89" s="172"/>
      <c r="G89" s="164"/>
    </row>
    <row r="90" spans="1:9">
      <c r="A90" s="273" t="s">
        <v>117</v>
      </c>
      <c r="B90" s="265">
        <v>3470</v>
      </c>
      <c r="C90" s="264"/>
      <c r="D90" s="264"/>
      <c r="E90" s="264"/>
      <c r="F90" s="172"/>
      <c r="G90" s="164"/>
    </row>
    <row r="91" spans="1:9">
      <c r="A91" s="319" t="s">
        <v>632</v>
      </c>
      <c r="B91" s="161" t="s">
        <v>548</v>
      </c>
      <c r="C91" s="174"/>
      <c r="D91" s="174"/>
      <c r="E91" s="174"/>
      <c r="F91" s="172"/>
      <c r="G91" s="164"/>
    </row>
    <row r="92" spans="1:9" ht="24" customHeight="1">
      <c r="A92" s="273" t="s">
        <v>118</v>
      </c>
      <c r="B92" s="265">
        <v>3480</v>
      </c>
      <c r="C92" s="264">
        <f>C93</f>
        <v>40950</v>
      </c>
      <c r="D92" s="264">
        <f>D93</f>
        <v>41436</v>
      </c>
      <c r="E92" s="264">
        <f>E93</f>
        <v>41436</v>
      </c>
      <c r="F92" s="266">
        <f>E92-D92</f>
        <v>0</v>
      </c>
      <c r="G92" s="267">
        <f>E92*100/D92</f>
        <v>100</v>
      </c>
    </row>
    <row r="93" spans="1:9" ht="37.5">
      <c r="A93" s="221" t="s">
        <v>479</v>
      </c>
      <c r="B93" s="161" t="s">
        <v>480</v>
      </c>
      <c r="C93" s="174">
        <v>40950</v>
      </c>
      <c r="D93" s="174">
        <v>41436</v>
      </c>
      <c r="E93" s="174">
        <v>41436</v>
      </c>
      <c r="F93" s="269">
        <f>E93-D93</f>
        <v>0</v>
      </c>
      <c r="G93" s="270">
        <f>E93*100/D93</f>
        <v>100</v>
      </c>
    </row>
    <row r="94" spans="1:9">
      <c r="A94" s="271" t="s">
        <v>288</v>
      </c>
      <c r="B94" s="261"/>
      <c r="C94" s="162"/>
      <c r="D94" s="162"/>
      <c r="E94" s="162"/>
      <c r="F94" s="269"/>
      <c r="G94" s="270"/>
    </row>
    <row r="95" spans="1:9" ht="37.5">
      <c r="A95" s="273" t="s">
        <v>289</v>
      </c>
      <c r="B95" s="261">
        <v>3490</v>
      </c>
      <c r="C95" s="162"/>
      <c r="D95" s="162"/>
      <c r="E95" s="162"/>
      <c r="F95" s="269"/>
      <c r="G95" s="270"/>
    </row>
    <row r="96" spans="1:9">
      <c r="A96" s="273" t="s">
        <v>290</v>
      </c>
      <c r="B96" s="261">
        <v>3500</v>
      </c>
      <c r="C96" s="162"/>
      <c r="D96" s="162"/>
      <c r="E96" s="162"/>
      <c r="F96" s="269"/>
      <c r="G96" s="270"/>
    </row>
    <row r="97" spans="1:7" ht="37.5">
      <c r="A97" s="273" t="s">
        <v>94</v>
      </c>
      <c r="B97" s="261"/>
      <c r="C97" s="162"/>
      <c r="D97" s="162"/>
      <c r="E97" s="162"/>
      <c r="F97" s="269"/>
      <c r="G97" s="270"/>
    </row>
    <row r="98" spans="1:7">
      <c r="A98" s="273" t="s">
        <v>90</v>
      </c>
      <c r="B98" s="265">
        <v>3510</v>
      </c>
      <c r="C98" s="264"/>
      <c r="D98" s="264"/>
      <c r="E98" s="264"/>
      <c r="F98" s="269"/>
      <c r="G98" s="270"/>
    </row>
    <row r="99" spans="1:7">
      <c r="A99" s="273" t="s">
        <v>95</v>
      </c>
      <c r="B99" s="265">
        <v>3520</v>
      </c>
      <c r="C99" s="264"/>
      <c r="D99" s="264"/>
      <c r="E99" s="264"/>
      <c r="F99" s="269"/>
      <c r="G99" s="270"/>
    </row>
    <row r="100" spans="1:7">
      <c r="A100" s="273" t="s">
        <v>122</v>
      </c>
      <c r="B100" s="265">
        <v>3530</v>
      </c>
      <c r="C100" s="264"/>
      <c r="D100" s="264"/>
      <c r="E100" s="264"/>
      <c r="F100" s="269"/>
      <c r="G100" s="270"/>
    </row>
    <row r="101" spans="1:7" ht="37.5">
      <c r="A101" s="273" t="s">
        <v>92</v>
      </c>
      <c r="B101" s="261"/>
      <c r="C101" s="162"/>
      <c r="D101" s="162"/>
      <c r="E101" s="162"/>
      <c r="F101" s="269"/>
      <c r="G101" s="270"/>
    </row>
    <row r="102" spans="1:7">
      <c r="A102" s="273" t="s">
        <v>90</v>
      </c>
      <c r="B102" s="265">
        <v>3540</v>
      </c>
      <c r="C102" s="264"/>
      <c r="D102" s="264"/>
      <c r="E102" s="264"/>
      <c r="F102" s="269"/>
      <c r="G102" s="270"/>
    </row>
    <row r="103" spans="1:7">
      <c r="A103" s="273" t="s">
        <v>95</v>
      </c>
      <c r="B103" s="265">
        <v>3550</v>
      </c>
      <c r="C103" s="264"/>
      <c r="D103" s="264"/>
      <c r="E103" s="264"/>
      <c r="F103" s="269"/>
      <c r="G103" s="270"/>
    </row>
    <row r="104" spans="1:7">
      <c r="A104" s="273" t="s">
        <v>122</v>
      </c>
      <c r="B104" s="265">
        <v>3560</v>
      </c>
      <c r="C104" s="264"/>
      <c r="D104" s="264"/>
      <c r="E104" s="264"/>
      <c r="F104" s="269"/>
      <c r="G104" s="270"/>
    </row>
    <row r="105" spans="1:7">
      <c r="A105" s="273" t="s">
        <v>113</v>
      </c>
      <c r="B105" s="265">
        <v>3570</v>
      </c>
      <c r="C105" s="264">
        <f>C106+C107</f>
        <v>11197</v>
      </c>
      <c r="D105" s="264"/>
      <c r="E105" s="264">
        <f>E106</f>
        <v>0</v>
      </c>
      <c r="F105" s="266">
        <f t="shared" ref="F105:F106" si="17">E105-D105</f>
        <v>0</v>
      </c>
      <c r="G105" s="267">
        <f>E105*100</f>
        <v>0</v>
      </c>
    </row>
    <row r="106" spans="1:7" ht="76.5">
      <c r="A106" s="286" t="s">
        <v>613</v>
      </c>
      <c r="B106" s="353" t="s">
        <v>621</v>
      </c>
      <c r="C106" s="156">
        <v>1204</v>
      </c>
      <c r="D106" s="174"/>
      <c r="E106" s="156"/>
      <c r="F106" s="269">
        <f t="shared" si="17"/>
        <v>0</v>
      </c>
      <c r="G106" s="270">
        <f>E106*100</f>
        <v>0</v>
      </c>
    </row>
    <row r="107" spans="1:7" ht="51">
      <c r="A107" s="286" t="s">
        <v>614</v>
      </c>
      <c r="B107" s="353" t="s">
        <v>702</v>
      </c>
      <c r="C107" s="156">
        <v>9993</v>
      </c>
      <c r="D107" s="174"/>
      <c r="E107" s="156"/>
      <c r="F107" s="269"/>
      <c r="G107" s="270"/>
    </row>
    <row r="108" spans="1:7">
      <c r="A108" s="271" t="s">
        <v>162</v>
      </c>
      <c r="B108" s="320">
        <v>3580</v>
      </c>
      <c r="C108" s="321">
        <f>C80+C92+C90-C105</f>
        <v>29753</v>
      </c>
      <c r="D108" s="321">
        <f>D80+D90+D92</f>
        <v>41436</v>
      </c>
      <c r="E108" s="321">
        <f>E80+E90+E92-E105</f>
        <v>41436</v>
      </c>
      <c r="F108" s="322">
        <f>E108-D108</f>
        <v>0</v>
      </c>
      <c r="G108" s="323">
        <f>E108*100/D108</f>
        <v>100</v>
      </c>
    </row>
    <row r="109" spans="1:7" s="4" customFormat="1">
      <c r="A109" s="273" t="s">
        <v>322</v>
      </c>
      <c r="B109" s="265"/>
      <c r="C109" s="264"/>
      <c r="D109" s="264"/>
      <c r="E109" s="264"/>
      <c r="F109" s="266"/>
      <c r="G109" s="267"/>
    </row>
    <row r="110" spans="1:7" s="4" customFormat="1">
      <c r="A110" s="272" t="s">
        <v>34</v>
      </c>
      <c r="B110" s="320">
        <v>3600</v>
      </c>
      <c r="C110" s="321">
        <v>15292</v>
      </c>
      <c r="D110" s="321">
        <v>9095</v>
      </c>
      <c r="E110" s="321">
        <v>9095</v>
      </c>
      <c r="F110" s="322">
        <f t="shared" ref="F110:F113" si="18">E110-D110</f>
        <v>0</v>
      </c>
      <c r="G110" s="323">
        <f>E110*100/D110</f>
        <v>100</v>
      </c>
    </row>
    <row r="111" spans="1:7" s="4" customFormat="1">
      <c r="A111" s="274" t="s">
        <v>291</v>
      </c>
      <c r="B111" s="265">
        <v>3610</v>
      </c>
      <c r="C111" s="264"/>
      <c r="D111" s="264"/>
      <c r="E111" s="264"/>
      <c r="F111" s="266"/>
      <c r="G111" s="267"/>
    </row>
    <row r="112" spans="1:7" s="4" customFormat="1">
      <c r="A112" s="272" t="s">
        <v>55</v>
      </c>
      <c r="B112" s="320">
        <v>3620</v>
      </c>
      <c r="C112" s="321">
        <f>C30+C77+C108+C110</f>
        <v>27599</v>
      </c>
      <c r="D112" s="321">
        <f>D30+D77+D108+D110</f>
        <v>13646</v>
      </c>
      <c r="E112" s="321">
        <f>E30+E77+E108+E110</f>
        <v>6407</v>
      </c>
      <c r="F112" s="322">
        <f t="shared" si="18"/>
        <v>-7239</v>
      </c>
      <c r="G112" s="323">
        <f>E112*100/D112</f>
        <v>46.951487615418436</v>
      </c>
    </row>
    <row r="113" spans="1:7" s="4" customFormat="1">
      <c r="A113" s="272" t="s">
        <v>35</v>
      </c>
      <c r="B113" s="320">
        <v>3630</v>
      </c>
      <c r="C113" s="321">
        <f>C112-C110</f>
        <v>12307</v>
      </c>
      <c r="D113" s="321">
        <f t="shared" ref="D113" si="19">D112-D110</f>
        <v>4551</v>
      </c>
      <c r="E113" s="367">
        <f>E112-E110</f>
        <v>-2688</v>
      </c>
      <c r="F113" s="322">
        <f t="shared" si="18"/>
        <v>-7239</v>
      </c>
      <c r="G113" s="323">
        <f>E113*100/D113</f>
        <v>-59.063941990771262</v>
      </c>
    </row>
    <row r="114" spans="1:7" s="4" customFormat="1">
      <c r="A114" s="254"/>
      <c r="B114" s="275"/>
      <c r="C114" s="288"/>
      <c r="D114" s="288"/>
      <c r="E114" s="288"/>
      <c r="F114" s="275"/>
      <c r="G114" s="275"/>
    </row>
    <row r="115" spans="1:7" s="2" customFormat="1">
      <c r="A115" s="276"/>
      <c r="B115" s="277"/>
      <c r="C115" s="278"/>
      <c r="D115" s="292"/>
      <c r="E115" s="426"/>
      <c r="F115" s="427"/>
      <c r="G115" s="427"/>
    </row>
    <row r="116" spans="1:7" s="10" customFormat="1" ht="20.100000000000001" customHeight="1">
      <c r="A116" s="279" t="s">
        <v>402</v>
      </c>
      <c r="B116" s="249"/>
      <c r="C116" s="402"/>
      <c r="D116" s="402"/>
      <c r="E116" s="211"/>
      <c r="F116" s="280" t="s">
        <v>487</v>
      </c>
      <c r="G116" s="211"/>
    </row>
    <row r="117" spans="1:7" s="24" customFormat="1" ht="19.5" customHeight="1">
      <c r="A117" s="250" t="s">
        <v>390</v>
      </c>
      <c r="B117" s="160"/>
      <c r="C117" s="402" t="s">
        <v>78</v>
      </c>
      <c r="D117" s="402"/>
      <c r="E117" s="211"/>
      <c r="F117" s="402" t="s">
        <v>363</v>
      </c>
      <c r="G117" s="402"/>
    </row>
  </sheetData>
  <autoFilter ref="A5:I113">
    <filterColumn colId="3" showButton="0"/>
    <filterColumn colId="4" showButton="0"/>
    <filterColumn colId="5" showButton="0"/>
  </autoFilter>
  <mergeCells count="12">
    <mergeCell ref="A8:G8"/>
    <mergeCell ref="A3:G3"/>
    <mergeCell ref="A5:A6"/>
    <mergeCell ref="B5:B6"/>
    <mergeCell ref="D5:G5"/>
    <mergeCell ref="C5:C6"/>
    <mergeCell ref="A78:G78"/>
    <mergeCell ref="E115:G115"/>
    <mergeCell ref="F117:G117"/>
    <mergeCell ref="C117:D117"/>
    <mergeCell ref="A31:G31"/>
    <mergeCell ref="C116:D116"/>
  </mergeCells>
  <phoneticPr fontId="3" type="noConversion"/>
  <pageMargins left="0.78740157480314965" right="0.39370078740157483" top="0.59055118110236227" bottom="0.59055118110236227" header="0.19685039370078741" footer="0.23622047244094491"/>
  <pageSetup paperSize="9" scale="63" fitToHeight="6" orientation="portrait" copies="3" r:id="rId1"/>
  <headerFooter alignWithMargins="0"/>
  <drawing r:id="rId2"/>
</worksheet>
</file>

<file path=xl/worksheets/sheet5.xml><?xml version="1.0" encoding="utf-8"?>
<worksheet xmlns="http://schemas.openxmlformats.org/spreadsheetml/2006/main" xmlns:r="http://schemas.openxmlformats.org/officeDocument/2006/relationships">
  <sheetPr>
    <tabColor rgb="FFFFFF00"/>
  </sheetPr>
  <dimension ref="A1:N182"/>
  <sheetViews>
    <sheetView view="pageBreakPreview" zoomScale="80" zoomScaleNormal="75" zoomScaleSheetLayoutView="80" workbookViewId="0">
      <selection activeCell="E10" sqref="E10"/>
    </sheetView>
  </sheetViews>
  <sheetFormatPr defaultRowHeight="20.25"/>
  <cols>
    <col min="1" max="1" width="67.7109375" style="10" customWidth="1"/>
    <col min="2" max="2" width="9.85546875" style="12" customWidth="1"/>
    <col min="3" max="3" width="20.42578125" style="12" customWidth="1"/>
    <col min="4" max="4" width="17.7109375" style="12" customWidth="1"/>
    <col min="5" max="5" width="18.42578125" style="12" customWidth="1"/>
    <col min="6" max="6" width="18.85546875" style="12" customWidth="1"/>
    <col min="7" max="7" width="18.5703125" style="12" customWidth="1"/>
    <col min="8" max="8" width="9.5703125" style="10" customWidth="1"/>
    <col min="9" max="9" width="9.85546875" style="10" customWidth="1"/>
    <col min="10" max="16384" width="9.140625" style="10"/>
  </cols>
  <sheetData>
    <row r="1" spans="1:14">
      <c r="A1" s="437" t="s">
        <v>378</v>
      </c>
      <c r="B1" s="437"/>
      <c r="C1" s="437"/>
      <c r="D1" s="437"/>
      <c r="E1" s="437"/>
      <c r="F1" s="437"/>
      <c r="G1" s="437"/>
    </row>
    <row r="2" spans="1:14">
      <c r="A2" s="439"/>
      <c r="B2" s="439"/>
      <c r="C2" s="439"/>
      <c r="D2" s="439"/>
      <c r="E2" s="439"/>
      <c r="F2" s="439"/>
      <c r="G2" s="439"/>
    </row>
    <row r="3" spans="1:14" ht="43.5" customHeight="1">
      <c r="A3" s="435" t="s">
        <v>286</v>
      </c>
      <c r="B3" s="438" t="s">
        <v>18</v>
      </c>
      <c r="C3" s="421" t="s">
        <v>357</v>
      </c>
      <c r="D3" s="419" t="s">
        <v>355</v>
      </c>
      <c r="E3" s="419"/>
      <c r="F3" s="419"/>
      <c r="G3" s="419"/>
    </row>
    <row r="4" spans="1:14" ht="56.25" customHeight="1">
      <c r="A4" s="436"/>
      <c r="B4" s="438"/>
      <c r="C4" s="422"/>
      <c r="D4" s="365" t="s">
        <v>264</v>
      </c>
      <c r="E4" s="365" t="s">
        <v>247</v>
      </c>
      <c r="F4" s="363" t="s">
        <v>274</v>
      </c>
      <c r="G4" s="363" t="s">
        <v>275</v>
      </c>
    </row>
    <row r="5" spans="1:14" ht="18.75" customHeight="1">
      <c r="A5" s="15">
        <v>1</v>
      </c>
      <c r="B5" s="17">
        <v>2</v>
      </c>
      <c r="C5" s="15">
        <v>3</v>
      </c>
      <c r="D5" s="15">
        <v>4</v>
      </c>
      <c r="E5" s="17">
        <v>5</v>
      </c>
      <c r="F5" s="15">
        <v>6</v>
      </c>
      <c r="G5" s="17">
        <v>7</v>
      </c>
    </row>
    <row r="6" spans="1:14" s="23" customFormat="1" ht="56.25" customHeight="1">
      <c r="A6" s="21" t="s">
        <v>81</v>
      </c>
      <c r="B6" s="40">
        <v>4000</v>
      </c>
      <c r="C6" s="330">
        <f>SUM(C7:C11)</f>
        <v>20640</v>
      </c>
      <c r="D6" s="330">
        <f>D7+D8+D9+D10+D11</f>
        <v>23838</v>
      </c>
      <c r="E6" s="330">
        <f>E7+E8+E9+E10+E11</f>
        <v>31109</v>
      </c>
      <c r="F6" s="331">
        <f>E6-D6</f>
        <v>7271</v>
      </c>
      <c r="G6" s="332">
        <f>E6*100/D6</f>
        <v>130.50171994294823</v>
      </c>
    </row>
    <row r="7" spans="1:14" ht="56.25" customHeight="1">
      <c r="A7" s="21" t="s">
        <v>1</v>
      </c>
      <c r="B7" s="41" t="s">
        <v>223</v>
      </c>
      <c r="C7" s="324">
        <f>'3. Рух грошових коштів'!C66</f>
        <v>15670</v>
      </c>
      <c r="D7" s="324">
        <f>'3. Рух грошових коштів'!D66</f>
        <v>20226</v>
      </c>
      <c r="E7" s="372">
        <f>'3. Рух грошових коштів'!E66</f>
        <v>26652</v>
      </c>
      <c r="F7" s="331">
        <f t="shared" ref="F7:F9" si="0">E7-D7</f>
        <v>6426</v>
      </c>
      <c r="G7" s="159">
        <f>E7*100/D7</f>
        <v>131.77098783743696</v>
      </c>
    </row>
    <row r="8" spans="1:14" ht="56.25" customHeight="1">
      <c r="A8" s="21" t="s">
        <v>2</v>
      </c>
      <c r="B8" s="40">
        <v>4020</v>
      </c>
      <c r="C8" s="330">
        <v>4933</v>
      </c>
      <c r="D8" s="324">
        <f>'3. Рух грошових коштів'!D43</f>
        <v>3612</v>
      </c>
      <c r="E8" s="330">
        <f>'3. Рух грошових коштів'!E43-E9</f>
        <v>4223</v>
      </c>
      <c r="F8" s="331">
        <f t="shared" si="0"/>
        <v>611</v>
      </c>
      <c r="G8" s="332">
        <f>E8*100/D8</f>
        <v>116.91583610188262</v>
      </c>
      <c r="N8" s="11"/>
    </row>
    <row r="9" spans="1:14" ht="56.25" customHeight="1">
      <c r="A9" s="21" t="s">
        <v>30</v>
      </c>
      <c r="B9" s="41">
        <v>4030</v>
      </c>
      <c r="C9" s="324">
        <v>37</v>
      </c>
      <c r="D9" s="324"/>
      <c r="E9" s="372">
        <v>234</v>
      </c>
      <c r="F9" s="331">
        <f t="shared" si="0"/>
        <v>234</v>
      </c>
      <c r="G9" s="332">
        <f>E9*100</f>
        <v>23400</v>
      </c>
      <c r="M9" s="11"/>
    </row>
    <row r="10" spans="1:14" ht="56.25" customHeight="1">
      <c r="A10" s="21" t="s">
        <v>3</v>
      </c>
      <c r="B10" s="40">
        <v>4040</v>
      </c>
      <c r="C10" s="330">
        <f>'3. Рух грошових коштів'!C73</f>
        <v>0</v>
      </c>
      <c r="D10" s="330">
        <v>0</v>
      </c>
      <c r="E10" s="330">
        <f>'3. Рух грошових коштів'!E73</f>
        <v>0</v>
      </c>
      <c r="F10" s="330">
        <f t="shared" ref="F10:F11" si="1">D10-E10</f>
        <v>0</v>
      </c>
      <c r="G10" s="332">
        <f>E10*100</f>
        <v>0</v>
      </c>
    </row>
    <row r="11" spans="1:14" ht="56.25" customHeight="1">
      <c r="A11" s="21" t="s">
        <v>70</v>
      </c>
      <c r="B11" s="41">
        <v>4050</v>
      </c>
      <c r="C11" s="324">
        <v>0</v>
      </c>
      <c r="D11" s="324">
        <v>0</v>
      </c>
      <c r="E11" s="324">
        <v>0</v>
      </c>
      <c r="F11" s="324">
        <f t="shared" si="1"/>
        <v>0</v>
      </c>
      <c r="G11" s="159">
        <v>0</v>
      </c>
    </row>
    <row r="12" spans="1:14">
      <c r="B12" s="10"/>
      <c r="C12" s="10"/>
      <c r="D12" s="10"/>
      <c r="E12" s="10"/>
      <c r="F12" s="10"/>
      <c r="G12" s="10"/>
    </row>
    <row r="13" spans="1:14">
      <c r="B13" s="10"/>
      <c r="C13" s="10"/>
      <c r="D13" s="10"/>
      <c r="E13" s="10"/>
      <c r="F13" s="10"/>
      <c r="G13" s="10"/>
    </row>
    <row r="14" spans="1:14" ht="19.5" customHeight="1">
      <c r="A14" s="12"/>
      <c r="B14" s="10"/>
      <c r="C14" s="10"/>
      <c r="D14" s="10"/>
      <c r="E14" s="10"/>
      <c r="F14" s="10"/>
      <c r="G14" s="10"/>
    </row>
    <row r="15" spans="1:14" ht="20.100000000000001" customHeight="1">
      <c r="A15" s="139" t="s">
        <v>402</v>
      </c>
      <c r="B15" s="94"/>
      <c r="C15" s="413"/>
      <c r="D15" s="413"/>
      <c r="E15" s="10"/>
      <c r="F15" s="23" t="s">
        <v>487</v>
      </c>
      <c r="G15" s="10"/>
    </row>
    <row r="16" spans="1:14" s="24" customFormat="1" ht="19.5" customHeight="1">
      <c r="A16" s="16" t="s">
        <v>390</v>
      </c>
      <c r="C16" s="413" t="s">
        <v>78</v>
      </c>
      <c r="D16" s="413"/>
      <c r="E16" s="10"/>
      <c r="F16" s="413" t="s">
        <v>363</v>
      </c>
      <c r="G16" s="413"/>
    </row>
    <row r="17" spans="1:8">
      <c r="A17" s="25"/>
    </row>
    <row r="18" spans="1:8" ht="35.25" customHeight="1">
      <c r="A18" s="25"/>
    </row>
    <row r="19" spans="1:8" s="90" customFormat="1" ht="102" customHeight="1">
      <c r="A19" s="434"/>
      <c r="B19" s="434"/>
      <c r="C19" s="434"/>
      <c r="D19" s="434"/>
      <c r="E19" s="434"/>
      <c r="F19" s="434"/>
      <c r="G19" s="434"/>
      <c r="H19" s="434"/>
    </row>
    <row r="20" spans="1:8">
      <c r="A20" s="25"/>
    </row>
    <row r="21" spans="1:8">
      <c r="A21" s="25"/>
    </row>
    <row r="22" spans="1:8">
      <c r="A22" s="25"/>
    </row>
    <row r="23" spans="1:8">
      <c r="A23" s="25"/>
    </row>
    <row r="24" spans="1:8">
      <c r="A24" s="25"/>
    </row>
    <row r="25" spans="1:8">
      <c r="A25" s="25"/>
    </row>
    <row r="26" spans="1:8">
      <c r="A26" s="25"/>
    </row>
    <row r="27" spans="1:8">
      <c r="A27" s="25"/>
    </row>
    <row r="28" spans="1:8">
      <c r="A28" s="25"/>
    </row>
    <row r="29" spans="1:8">
      <c r="A29" s="25"/>
    </row>
    <row r="30" spans="1:8">
      <c r="A30" s="25"/>
    </row>
    <row r="31" spans="1:8">
      <c r="A31" s="25"/>
    </row>
    <row r="32" spans="1:8">
      <c r="A32" s="25"/>
    </row>
    <row r="33" spans="1:1">
      <c r="A33" s="25"/>
    </row>
    <row r="34" spans="1:1">
      <c r="A34" s="25"/>
    </row>
    <row r="35" spans="1:1">
      <c r="A35" s="25"/>
    </row>
    <row r="36" spans="1:1">
      <c r="A36" s="25"/>
    </row>
    <row r="37" spans="1:1">
      <c r="A37" s="25"/>
    </row>
    <row r="38" spans="1:1">
      <c r="A38" s="25"/>
    </row>
    <row r="39" spans="1:1">
      <c r="A39" s="25"/>
    </row>
    <row r="40" spans="1:1">
      <c r="A40" s="25"/>
    </row>
    <row r="41" spans="1:1">
      <c r="A41" s="25"/>
    </row>
    <row r="42" spans="1:1">
      <c r="A42" s="25"/>
    </row>
    <row r="43" spans="1:1">
      <c r="A43" s="25"/>
    </row>
    <row r="44" spans="1:1">
      <c r="A44" s="25"/>
    </row>
    <row r="45" spans="1:1">
      <c r="A45" s="25"/>
    </row>
    <row r="46" spans="1:1">
      <c r="A46" s="25"/>
    </row>
    <row r="47" spans="1:1">
      <c r="A47" s="25"/>
    </row>
    <row r="48" spans="1:1">
      <c r="A48" s="25"/>
    </row>
    <row r="49" spans="1:1">
      <c r="A49" s="25"/>
    </row>
    <row r="50" spans="1:1">
      <c r="A50" s="25"/>
    </row>
    <row r="51" spans="1:1">
      <c r="A51" s="25"/>
    </row>
    <row r="52" spans="1:1">
      <c r="A52" s="25"/>
    </row>
    <row r="53" spans="1:1">
      <c r="A53" s="25"/>
    </row>
    <row r="54" spans="1:1">
      <c r="A54" s="25"/>
    </row>
    <row r="55" spans="1:1">
      <c r="A55" s="25"/>
    </row>
    <row r="56" spans="1:1">
      <c r="A56" s="25"/>
    </row>
    <row r="57" spans="1:1">
      <c r="A57" s="25"/>
    </row>
    <row r="58" spans="1:1">
      <c r="A58" s="25"/>
    </row>
    <row r="59" spans="1:1">
      <c r="A59" s="25"/>
    </row>
    <row r="60" spans="1:1">
      <c r="A60" s="25"/>
    </row>
    <row r="61" spans="1:1">
      <c r="A61" s="25"/>
    </row>
    <row r="62" spans="1:1">
      <c r="A62" s="25"/>
    </row>
    <row r="63" spans="1:1">
      <c r="A63" s="25"/>
    </row>
    <row r="64" spans="1:1">
      <c r="A64" s="25"/>
    </row>
    <row r="65" spans="1:1">
      <c r="A65" s="25"/>
    </row>
    <row r="66" spans="1:1">
      <c r="A66" s="25"/>
    </row>
    <row r="67" spans="1:1">
      <c r="A67" s="25"/>
    </row>
    <row r="68" spans="1:1">
      <c r="A68" s="25"/>
    </row>
    <row r="69" spans="1:1">
      <c r="A69" s="25"/>
    </row>
    <row r="70" spans="1:1">
      <c r="A70" s="25"/>
    </row>
    <row r="71" spans="1:1">
      <c r="A71" s="25"/>
    </row>
    <row r="72" spans="1:1">
      <c r="A72" s="25"/>
    </row>
    <row r="73" spans="1:1">
      <c r="A73" s="25"/>
    </row>
    <row r="74" spans="1:1">
      <c r="A74" s="25"/>
    </row>
    <row r="75" spans="1:1">
      <c r="A75" s="25"/>
    </row>
    <row r="76" spans="1:1">
      <c r="A76" s="25"/>
    </row>
    <row r="77" spans="1:1">
      <c r="A77" s="25"/>
    </row>
    <row r="78" spans="1:1">
      <c r="A78" s="25"/>
    </row>
    <row r="79" spans="1:1">
      <c r="A79" s="25"/>
    </row>
    <row r="80" spans="1:1">
      <c r="A80" s="25"/>
    </row>
    <row r="81" spans="1:1">
      <c r="A81" s="25"/>
    </row>
    <row r="82" spans="1:1">
      <c r="A82" s="25"/>
    </row>
    <row r="83" spans="1:1">
      <c r="A83" s="25"/>
    </row>
    <row r="84" spans="1:1">
      <c r="A84" s="25"/>
    </row>
    <row r="85" spans="1:1">
      <c r="A85" s="25"/>
    </row>
    <row r="86" spans="1:1">
      <c r="A86" s="25"/>
    </row>
    <row r="87" spans="1:1">
      <c r="A87" s="25"/>
    </row>
    <row r="88" spans="1:1">
      <c r="A88" s="25"/>
    </row>
    <row r="89" spans="1:1">
      <c r="A89" s="25"/>
    </row>
    <row r="90" spans="1:1">
      <c r="A90" s="25"/>
    </row>
    <row r="91" spans="1:1">
      <c r="A91" s="25"/>
    </row>
    <row r="92" spans="1:1">
      <c r="A92" s="25"/>
    </row>
    <row r="93" spans="1:1">
      <c r="A93" s="25"/>
    </row>
    <row r="94" spans="1:1">
      <c r="A94" s="25"/>
    </row>
    <row r="95" spans="1:1">
      <c r="A95" s="25"/>
    </row>
    <row r="96" spans="1:1">
      <c r="A96" s="25"/>
    </row>
    <row r="97" spans="1:1">
      <c r="A97" s="25"/>
    </row>
    <row r="98" spans="1:1">
      <c r="A98" s="25"/>
    </row>
    <row r="99" spans="1:1">
      <c r="A99" s="25"/>
    </row>
    <row r="100" spans="1:1">
      <c r="A100" s="25"/>
    </row>
    <row r="101" spans="1:1">
      <c r="A101" s="25"/>
    </row>
    <row r="102" spans="1:1">
      <c r="A102" s="25"/>
    </row>
    <row r="103" spans="1:1">
      <c r="A103" s="25"/>
    </row>
    <row r="104" spans="1:1">
      <c r="A104" s="25"/>
    </row>
    <row r="105" spans="1:1">
      <c r="A105" s="25"/>
    </row>
    <row r="106" spans="1:1">
      <c r="A106" s="25"/>
    </row>
    <row r="107" spans="1:1">
      <c r="A107" s="25"/>
    </row>
    <row r="108" spans="1:1">
      <c r="A108" s="25"/>
    </row>
    <row r="109" spans="1:1">
      <c r="A109" s="25"/>
    </row>
    <row r="110" spans="1:1">
      <c r="A110" s="25"/>
    </row>
    <row r="111" spans="1:1">
      <c r="A111" s="25"/>
    </row>
    <row r="112" spans="1:1">
      <c r="A112" s="25"/>
    </row>
    <row r="113" spans="1:1">
      <c r="A113" s="25"/>
    </row>
    <row r="114" spans="1:1">
      <c r="A114" s="25"/>
    </row>
    <row r="115" spans="1:1">
      <c r="A115" s="25"/>
    </row>
    <row r="116" spans="1:1">
      <c r="A116" s="25"/>
    </row>
    <row r="117" spans="1:1">
      <c r="A117" s="25"/>
    </row>
    <row r="118" spans="1:1">
      <c r="A118" s="25"/>
    </row>
    <row r="119" spans="1:1">
      <c r="A119" s="25"/>
    </row>
    <row r="120" spans="1:1">
      <c r="A120" s="25"/>
    </row>
    <row r="121" spans="1:1">
      <c r="A121" s="25"/>
    </row>
    <row r="122" spans="1:1">
      <c r="A122" s="25"/>
    </row>
    <row r="123" spans="1:1">
      <c r="A123" s="25"/>
    </row>
    <row r="124" spans="1:1">
      <c r="A124" s="25"/>
    </row>
    <row r="125" spans="1:1">
      <c r="A125" s="25"/>
    </row>
    <row r="126" spans="1:1">
      <c r="A126" s="25"/>
    </row>
    <row r="127" spans="1:1">
      <c r="A127" s="25"/>
    </row>
    <row r="128" spans="1:1">
      <c r="A128" s="25"/>
    </row>
    <row r="129" spans="1:1">
      <c r="A129" s="25"/>
    </row>
    <row r="130" spans="1:1">
      <c r="A130" s="25"/>
    </row>
    <row r="131" spans="1:1">
      <c r="A131" s="25"/>
    </row>
    <row r="132" spans="1:1">
      <c r="A132" s="25"/>
    </row>
    <row r="133" spans="1:1">
      <c r="A133" s="25"/>
    </row>
    <row r="134" spans="1:1">
      <c r="A134" s="25"/>
    </row>
    <row r="135" spans="1:1">
      <c r="A135" s="25"/>
    </row>
    <row r="136" spans="1:1">
      <c r="A136" s="25"/>
    </row>
    <row r="137" spans="1:1">
      <c r="A137" s="25"/>
    </row>
    <row r="138" spans="1:1">
      <c r="A138" s="25"/>
    </row>
    <row r="139" spans="1:1">
      <c r="A139" s="25"/>
    </row>
    <row r="140" spans="1:1">
      <c r="A140" s="25"/>
    </row>
    <row r="141" spans="1:1">
      <c r="A141" s="25"/>
    </row>
    <row r="142" spans="1:1">
      <c r="A142" s="25"/>
    </row>
    <row r="143" spans="1:1">
      <c r="A143" s="25"/>
    </row>
    <row r="144" spans="1:1">
      <c r="A144" s="25"/>
    </row>
    <row r="145" spans="1:1">
      <c r="A145" s="25"/>
    </row>
    <row r="146" spans="1:1">
      <c r="A146" s="25"/>
    </row>
    <row r="147" spans="1:1">
      <c r="A147" s="25"/>
    </row>
    <row r="148" spans="1:1">
      <c r="A148" s="25"/>
    </row>
    <row r="149" spans="1:1">
      <c r="A149" s="25"/>
    </row>
    <row r="150" spans="1:1">
      <c r="A150" s="25"/>
    </row>
    <row r="151" spans="1:1">
      <c r="A151" s="25"/>
    </row>
    <row r="152" spans="1:1">
      <c r="A152" s="25"/>
    </row>
    <row r="153" spans="1:1">
      <c r="A153" s="25"/>
    </row>
    <row r="154" spans="1:1">
      <c r="A154" s="25"/>
    </row>
    <row r="155" spans="1:1">
      <c r="A155" s="25"/>
    </row>
    <row r="156" spans="1:1">
      <c r="A156" s="25"/>
    </row>
    <row r="157" spans="1:1">
      <c r="A157" s="25"/>
    </row>
    <row r="158" spans="1:1">
      <c r="A158" s="25"/>
    </row>
    <row r="159" spans="1:1">
      <c r="A159" s="25"/>
    </row>
    <row r="160" spans="1:1">
      <c r="A160" s="25"/>
    </row>
    <row r="161" spans="1:1">
      <c r="A161" s="25"/>
    </row>
    <row r="162" spans="1:1">
      <c r="A162" s="25"/>
    </row>
    <row r="163" spans="1:1">
      <c r="A163" s="25"/>
    </row>
    <row r="164" spans="1:1">
      <c r="A164" s="25"/>
    </row>
    <row r="165" spans="1:1">
      <c r="A165" s="25"/>
    </row>
    <row r="166" spans="1:1">
      <c r="A166" s="25"/>
    </row>
    <row r="167" spans="1:1">
      <c r="A167" s="25"/>
    </row>
    <row r="168" spans="1:1">
      <c r="A168" s="25"/>
    </row>
    <row r="169" spans="1:1">
      <c r="A169" s="25"/>
    </row>
    <row r="170" spans="1:1">
      <c r="A170" s="25"/>
    </row>
    <row r="171" spans="1:1">
      <c r="A171" s="25"/>
    </row>
    <row r="172" spans="1:1">
      <c r="A172" s="25"/>
    </row>
    <row r="173" spans="1:1">
      <c r="A173" s="25"/>
    </row>
    <row r="174" spans="1:1">
      <c r="A174" s="25"/>
    </row>
    <row r="175" spans="1:1">
      <c r="A175" s="25"/>
    </row>
    <row r="176" spans="1:1">
      <c r="A176" s="25"/>
    </row>
    <row r="177" spans="1:1">
      <c r="A177" s="25"/>
    </row>
    <row r="178" spans="1:1">
      <c r="A178" s="25"/>
    </row>
    <row r="179" spans="1:1">
      <c r="A179" s="25"/>
    </row>
    <row r="180" spans="1:1">
      <c r="A180" s="25"/>
    </row>
    <row r="181" spans="1:1">
      <c r="A181" s="25"/>
    </row>
    <row r="182" spans="1:1">
      <c r="A182" s="25"/>
    </row>
  </sheetData>
  <mergeCells count="10">
    <mergeCell ref="A19:H19"/>
    <mergeCell ref="F16:G16"/>
    <mergeCell ref="A3:A4"/>
    <mergeCell ref="A1:G1"/>
    <mergeCell ref="B3:B4"/>
    <mergeCell ref="A2:G2"/>
    <mergeCell ref="C3:C4"/>
    <mergeCell ref="D3:G3"/>
    <mergeCell ref="C16:D16"/>
    <mergeCell ref="C15:D15"/>
  </mergeCells>
  <phoneticPr fontId="0" type="noConversion"/>
  <pageMargins left="0.78740157480314965" right="0.39370078740157483" top="0.59055118110236227" bottom="0.59055118110236227" header="0.27559055118110237" footer="0.31496062992125984"/>
  <pageSetup paperSize="9" scale="50" firstPageNumber="9" orientation="portrait" useFirstPageNumber="1" copies="3" r:id="rId1"/>
  <headerFooter alignWithMargins="0"/>
  <ignoredErrors>
    <ignoredError sqref="B7" numberStoredAsText="1"/>
  </ignoredErrors>
</worksheet>
</file>

<file path=xl/worksheets/sheet6.xml><?xml version="1.0" encoding="utf-8"?>
<worksheet xmlns="http://schemas.openxmlformats.org/spreadsheetml/2006/main" xmlns:r="http://schemas.openxmlformats.org/officeDocument/2006/relationships">
  <sheetPr enableFormatConditionsCalculation="0">
    <tabColor rgb="FFFFFF00"/>
  </sheetPr>
  <dimension ref="A1:I28"/>
  <sheetViews>
    <sheetView view="pageBreakPreview" zoomScale="75" zoomScaleNormal="75" zoomScaleSheetLayoutView="70" workbookViewId="0">
      <selection activeCell="E14" sqref="E14"/>
    </sheetView>
  </sheetViews>
  <sheetFormatPr defaultRowHeight="20.25"/>
  <cols>
    <col min="1" max="1" width="87.28515625" style="42" customWidth="1"/>
    <col min="2" max="2" width="16.5703125" style="42" customWidth="1"/>
    <col min="3" max="3" width="19.7109375" style="42" customWidth="1"/>
    <col min="4" max="4" width="20" style="42" customWidth="1"/>
    <col min="5" max="5" width="19.7109375" style="293" customWidth="1"/>
    <col min="6" max="6" width="39" style="42" customWidth="1"/>
    <col min="7" max="7" width="9.5703125" style="42" customWidth="1"/>
    <col min="8" max="8" width="9.140625" style="42"/>
    <col min="9" max="9" width="27.140625" style="42" customWidth="1"/>
    <col min="10" max="16384" width="9.140625" style="42"/>
  </cols>
  <sheetData>
    <row r="1" spans="1:6" ht="19.5" customHeight="1">
      <c r="A1" s="443" t="s">
        <v>379</v>
      </c>
      <c r="B1" s="443"/>
      <c r="C1" s="443"/>
      <c r="D1" s="443"/>
      <c r="E1" s="443"/>
      <c r="F1" s="443"/>
    </row>
    <row r="2" spans="1:6" ht="24" customHeight="1"/>
    <row r="3" spans="1:6" ht="36" customHeight="1">
      <c r="A3" s="444" t="s">
        <v>286</v>
      </c>
      <c r="B3" s="444" t="s">
        <v>0</v>
      </c>
      <c r="C3" s="444" t="s">
        <v>100</v>
      </c>
      <c r="D3" s="438" t="s">
        <v>357</v>
      </c>
      <c r="E3" s="446" t="s">
        <v>355</v>
      </c>
      <c r="F3" s="444" t="s">
        <v>323</v>
      </c>
    </row>
    <row r="4" spans="1:6" ht="36" customHeight="1">
      <c r="A4" s="445"/>
      <c r="B4" s="445"/>
      <c r="C4" s="445"/>
      <c r="D4" s="438"/>
      <c r="E4" s="447"/>
      <c r="F4" s="445"/>
    </row>
    <row r="5" spans="1:6" ht="20.25" customHeight="1">
      <c r="A5" s="43">
        <v>1</v>
      </c>
      <c r="B5" s="43">
        <v>2</v>
      </c>
      <c r="C5" s="43">
        <v>3</v>
      </c>
      <c r="D5" s="43">
        <v>4</v>
      </c>
      <c r="E5" s="294">
        <v>5</v>
      </c>
      <c r="F5" s="43">
        <v>6</v>
      </c>
    </row>
    <row r="6" spans="1:6">
      <c r="A6" s="440" t="s">
        <v>189</v>
      </c>
      <c r="B6" s="441"/>
      <c r="C6" s="441"/>
      <c r="D6" s="441"/>
      <c r="E6" s="441"/>
      <c r="F6" s="442"/>
    </row>
    <row r="7" spans="1:6" ht="63.75" customHeight="1">
      <c r="A7" s="21" t="s">
        <v>351</v>
      </c>
      <c r="B7" s="17">
        <v>5000</v>
      </c>
      <c r="C7" s="44" t="s">
        <v>343</v>
      </c>
      <c r="D7" s="306">
        <f>'1. Фін результат'!C21/'1. Фін результат'!C8</f>
        <v>1</v>
      </c>
      <c r="E7" s="307">
        <f>'1. Фін результат'!E21/'1. Фін результат'!E8</f>
        <v>1</v>
      </c>
      <c r="F7" s="46"/>
    </row>
    <row r="8" spans="1:6" ht="63.75" customHeight="1">
      <c r="A8" s="21" t="s">
        <v>352</v>
      </c>
      <c r="B8" s="17">
        <v>5010</v>
      </c>
      <c r="C8" s="44" t="s">
        <v>343</v>
      </c>
      <c r="D8" s="306">
        <f>'1. Фін результат'!C131/'1. Фін результат'!C8</f>
        <v>-66.33461538461539</v>
      </c>
      <c r="E8" s="307">
        <f>'1. Фін результат'!E131/'1. Фін результат'!E8</f>
        <v>-49.444444444444443</v>
      </c>
      <c r="F8" s="46"/>
    </row>
    <row r="9" spans="1:6" ht="60.75" customHeight="1">
      <c r="A9" s="47" t="s">
        <v>330</v>
      </c>
      <c r="B9" s="17">
        <v>5020</v>
      </c>
      <c r="C9" s="44" t="s">
        <v>343</v>
      </c>
      <c r="D9" s="307">
        <f>'1. Фін результат'!C115/'фінплан - зведені показники'!C67</f>
        <v>-3.3921379734810471E-2</v>
      </c>
      <c r="E9" s="307">
        <f>'1. Фін результат'!E115/'фінплан - зведені показники'!E67</f>
        <v>-4.4576950071395727E-2</v>
      </c>
      <c r="F9" s="46" t="s">
        <v>344</v>
      </c>
    </row>
    <row r="10" spans="1:6" ht="63.75" customHeight="1">
      <c r="A10" s="47" t="s">
        <v>331</v>
      </c>
      <c r="B10" s="17">
        <v>5030</v>
      </c>
      <c r="C10" s="44" t="s">
        <v>343</v>
      </c>
      <c r="D10" s="307">
        <f>'1. Фін результат'!C115/'фінплан - зведені показники'!C73</f>
        <v>-3.4062206099690982E-2</v>
      </c>
      <c r="E10" s="307">
        <f>'1. Фін результат'!E115/'фінплан - зведені показники'!E73</f>
        <v>-4.4638258941284106E-2</v>
      </c>
      <c r="F10" s="46"/>
    </row>
    <row r="11" spans="1:6" ht="68.25" customHeight="1">
      <c r="A11" s="47" t="s">
        <v>332</v>
      </c>
      <c r="B11" s="17">
        <v>5040</v>
      </c>
      <c r="C11" s="44" t="s">
        <v>101</v>
      </c>
      <c r="D11" s="306">
        <f>'1. Фін результат'!C115/'1. Фін результат'!C8</f>
        <v>-39.003846153846155</v>
      </c>
      <c r="E11" s="307">
        <f>'1. Фін результат'!E115/'1. Фін результат'!E8</f>
        <v>-34.108796296296298</v>
      </c>
      <c r="F11" s="46" t="s">
        <v>345</v>
      </c>
    </row>
    <row r="12" spans="1:6" ht="42.75" customHeight="1">
      <c r="A12" s="440" t="s">
        <v>191</v>
      </c>
      <c r="B12" s="441"/>
      <c r="C12" s="441"/>
      <c r="D12" s="441"/>
      <c r="E12" s="441"/>
      <c r="F12" s="442"/>
    </row>
    <row r="13" spans="1:6" ht="82.5" customHeight="1">
      <c r="A13" s="46" t="s">
        <v>337</v>
      </c>
      <c r="B13" s="17">
        <v>5100</v>
      </c>
      <c r="C13" s="44"/>
      <c r="D13" s="308">
        <f>('фінплан - зведені показники'!C68+'фінплан - зведені показники'!C69)/'1. Фін результат'!C131</f>
        <v>-7.1664637328231001E-2</v>
      </c>
      <c r="E13" s="308">
        <f>'фінплан - зведені показники'!E68+'фінплан - зведені показники'!E69/'1. Фін результат'!E131</f>
        <v>357.99550561797753</v>
      </c>
      <c r="F13" s="46"/>
    </row>
    <row r="14" spans="1:6" ht="128.25" customHeight="1">
      <c r="A14" s="46" t="s">
        <v>333</v>
      </c>
      <c r="B14" s="17">
        <v>5110</v>
      </c>
      <c r="C14" s="44" t="s">
        <v>176</v>
      </c>
      <c r="D14" s="308">
        <f>'фінплан - зведені показники'!C73/('фінплан - зведені показники'!C68+'фінплан - зведені показники'!C69)</f>
        <v>240.873786407767</v>
      </c>
      <c r="E14" s="308">
        <f>'фінплан - зведені показники'!E73/('фінплан - зведені показники'!E68+'фінплан - зведені показники'!E69)</f>
        <v>727.0881057268723</v>
      </c>
      <c r="F14" s="46" t="s">
        <v>346</v>
      </c>
    </row>
    <row r="15" spans="1:6" ht="171.75" customHeight="1">
      <c r="A15" s="46" t="s">
        <v>334</v>
      </c>
      <c r="B15" s="17">
        <v>5120</v>
      </c>
      <c r="C15" s="44" t="s">
        <v>176</v>
      </c>
      <c r="D15" s="305">
        <f>'фінплан - зведені показники'!C65/'фінплан - зведені показники'!C69</f>
        <v>38.378848728246318</v>
      </c>
      <c r="E15" s="305">
        <f>'фінплан - зведені показники'!E65/'фінплан - зведені показники'!E69</f>
        <v>83.708333333333329</v>
      </c>
      <c r="F15" s="46" t="s">
        <v>348</v>
      </c>
    </row>
    <row r="16" spans="1:6" ht="36.75" customHeight="1">
      <c r="A16" s="440" t="s">
        <v>190</v>
      </c>
      <c r="B16" s="441"/>
      <c r="C16" s="441"/>
      <c r="D16" s="441"/>
      <c r="E16" s="441"/>
      <c r="F16" s="442"/>
    </row>
    <row r="17" spans="1:9" ht="48" customHeight="1">
      <c r="A17" s="46" t="s">
        <v>335</v>
      </c>
      <c r="B17" s="17">
        <v>5200</v>
      </c>
      <c r="C17" s="44"/>
      <c r="D17" s="306">
        <f>'4. Кап. інвестиції'!C6/'1. Фін результат'!C138</f>
        <v>10.811943425877423</v>
      </c>
      <c r="E17" s="307">
        <f>'4. Кап. інвестиції'!E6/'1. Фін результат'!E138</f>
        <v>12.478539911752907</v>
      </c>
      <c r="F17" s="46"/>
    </row>
    <row r="18" spans="1:9" ht="81" customHeight="1">
      <c r="A18" s="46" t="s">
        <v>364</v>
      </c>
      <c r="B18" s="17">
        <v>5210</v>
      </c>
      <c r="C18" s="44"/>
      <c r="D18" s="306">
        <f>'4. Кап. інвестиції'!C6/'1. Фін результат'!C8</f>
        <v>79.384615384615387</v>
      </c>
      <c r="E18" s="307">
        <f>'4. Кап. інвестиції'!E6/'1. Фін результат'!E8</f>
        <v>72.011574074074076</v>
      </c>
      <c r="F18" s="46"/>
    </row>
    <row r="19" spans="1:9" ht="65.25" customHeight="1">
      <c r="A19" s="46" t="s">
        <v>353</v>
      </c>
      <c r="B19" s="17">
        <v>5220</v>
      </c>
      <c r="C19" s="44" t="s">
        <v>343</v>
      </c>
      <c r="D19" s="307">
        <f>7153/104960</f>
        <v>6.8149771341463411E-2</v>
      </c>
      <c r="E19" s="307">
        <f>11008/104722</f>
        <v>0.1051164034300338</v>
      </c>
      <c r="F19" s="46" t="s">
        <v>347</v>
      </c>
    </row>
    <row r="20" spans="1:9" ht="35.25" customHeight="1">
      <c r="A20" s="440" t="s">
        <v>336</v>
      </c>
      <c r="B20" s="441"/>
      <c r="C20" s="441"/>
      <c r="D20" s="441"/>
      <c r="E20" s="441"/>
      <c r="F20" s="442"/>
    </row>
    <row r="21" spans="1:9" ht="110.25" customHeight="1">
      <c r="A21" s="47" t="s">
        <v>354</v>
      </c>
      <c r="B21" s="17">
        <v>5300</v>
      </c>
      <c r="C21" s="44"/>
      <c r="D21" s="45"/>
      <c r="E21" s="295"/>
      <c r="F21" s="48"/>
    </row>
    <row r="23" spans="1:9" s="10" customFormat="1" ht="20.100000000000001" customHeight="1">
      <c r="A23" s="139" t="s">
        <v>402</v>
      </c>
      <c r="B23" s="94"/>
      <c r="E23" s="437" t="s">
        <v>487</v>
      </c>
      <c r="F23" s="437"/>
    </row>
    <row r="24" spans="1:9" s="24" customFormat="1" ht="20.100000000000001" customHeight="1">
      <c r="A24" s="16" t="s">
        <v>391</v>
      </c>
      <c r="B24" s="413" t="s">
        <v>78</v>
      </c>
      <c r="C24" s="413"/>
      <c r="D24" s="413"/>
      <c r="E24" s="413" t="s">
        <v>327</v>
      </c>
      <c r="F24" s="413"/>
      <c r="G24" s="10"/>
    </row>
    <row r="26" spans="1:9" ht="53.25" customHeight="1">
      <c r="I26" s="9"/>
    </row>
    <row r="27" spans="1:9" s="90" customFormat="1" ht="102" customHeight="1">
      <c r="A27" s="434"/>
      <c r="B27" s="434"/>
      <c r="C27" s="434"/>
      <c r="D27" s="434"/>
      <c r="E27" s="434"/>
      <c r="F27" s="434"/>
      <c r="G27" s="434"/>
      <c r="H27" s="434"/>
    </row>
    <row r="28" spans="1:9" s="24" customFormat="1">
      <c r="A28" s="16"/>
      <c r="B28" s="10"/>
      <c r="C28" s="413"/>
      <c r="D28" s="413"/>
      <c r="E28" s="211"/>
      <c r="F28" s="13"/>
    </row>
  </sheetData>
  <mergeCells count="16">
    <mergeCell ref="B24:D24"/>
    <mergeCell ref="E24:F24"/>
    <mergeCell ref="A20:F20"/>
    <mergeCell ref="A27:H27"/>
    <mergeCell ref="C28:D28"/>
    <mergeCell ref="A6:F6"/>
    <mergeCell ref="A12:F12"/>
    <mergeCell ref="E23:F23"/>
    <mergeCell ref="A1:F1"/>
    <mergeCell ref="A3:A4"/>
    <mergeCell ref="B3:B4"/>
    <mergeCell ref="C3:C4"/>
    <mergeCell ref="F3:F4"/>
    <mergeCell ref="D3:D4"/>
    <mergeCell ref="E3:E4"/>
    <mergeCell ref="A16:F16"/>
  </mergeCells>
  <phoneticPr fontId="3" type="noConversion"/>
  <pageMargins left="0.78740157480314965" right="0.39370078740157483" top="0.59055118110236227" bottom="0.59055118110236227" header="0.11811023622047245" footer="0.31496062992125984"/>
  <pageSetup paperSize="9" scale="43" orientation="portrait" r:id="rId1"/>
  <headerFooter alignWithMargins="0"/>
</worksheet>
</file>

<file path=xl/worksheets/sheet7.xml><?xml version="1.0" encoding="utf-8"?>
<worksheet xmlns="http://schemas.openxmlformats.org/spreadsheetml/2006/main" xmlns:r="http://schemas.openxmlformats.org/officeDocument/2006/relationships">
  <sheetPr enableFormatConditionsCalculation="0">
    <tabColor rgb="FFFFFF00"/>
    <pageSetUpPr fitToPage="1"/>
  </sheetPr>
  <dimension ref="A1:O86"/>
  <sheetViews>
    <sheetView topLeftCell="A37" zoomScale="70" zoomScaleNormal="70" zoomScaleSheetLayoutView="70" workbookViewId="0">
      <selection activeCell="F32" sqref="F32:G32"/>
    </sheetView>
  </sheetViews>
  <sheetFormatPr defaultRowHeight="20.25" outlineLevelRow="1"/>
  <cols>
    <col min="1" max="1" width="44.85546875" style="24" customWidth="1"/>
    <col min="2" max="2" width="13.5703125" style="13" customWidth="1"/>
    <col min="3" max="3" width="18.5703125" style="24" customWidth="1"/>
    <col min="4" max="4" width="16.140625" style="24" customWidth="1"/>
    <col min="5" max="5" width="15.42578125" style="24" customWidth="1"/>
    <col min="6" max="6" width="16.5703125" style="24" customWidth="1"/>
    <col min="7" max="7" width="15.28515625" style="24" customWidth="1"/>
    <col min="8" max="8" width="16.5703125" style="24" customWidth="1"/>
    <col min="9" max="9" width="16.140625" style="24" customWidth="1"/>
    <col min="10" max="10" width="16.42578125" style="160" customWidth="1"/>
    <col min="11" max="11" width="16.5703125" style="160" customWidth="1"/>
    <col min="12" max="12" width="16.85546875" style="24" customWidth="1"/>
    <col min="13" max="15" width="16.7109375" style="24" customWidth="1"/>
    <col min="16" max="16384" width="9.140625" style="24"/>
  </cols>
  <sheetData>
    <row r="1" spans="1:15" ht="18.75" hidden="1" customHeight="1" outlineLevel="1">
      <c r="N1" s="449" t="s">
        <v>240</v>
      </c>
      <c r="O1" s="449"/>
    </row>
    <row r="2" spans="1:15" hidden="1" outlineLevel="1">
      <c r="N2" s="449" t="s">
        <v>260</v>
      </c>
      <c r="O2" s="449"/>
    </row>
    <row r="3" spans="1:15" collapsed="1">
      <c r="A3" s="450" t="s">
        <v>670</v>
      </c>
      <c r="B3" s="450"/>
      <c r="C3" s="450"/>
      <c r="D3" s="450"/>
      <c r="E3" s="450"/>
      <c r="F3" s="450"/>
      <c r="G3" s="450"/>
      <c r="H3" s="450"/>
      <c r="I3" s="450"/>
      <c r="J3" s="450"/>
      <c r="K3" s="450"/>
      <c r="L3" s="450"/>
      <c r="M3" s="450"/>
      <c r="N3" s="450"/>
      <c r="O3" s="450"/>
    </row>
    <row r="4" spans="1:15" ht="3.75" customHeight="1">
      <c r="A4" s="450"/>
      <c r="B4" s="450"/>
      <c r="C4" s="450"/>
      <c r="D4" s="450"/>
      <c r="E4" s="450"/>
      <c r="F4" s="450"/>
      <c r="G4" s="450"/>
      <c r="H4" s="450"/>
      <c r="I4" s="450"/>
      <c r="J4" s="450"/>
      <c r="K4" s="450"/>
      <c r="L4" s="450"/>
      <c r="M4" s="450"/>
      <c r="N4" s="450"/>
      <c r="O4" s="450"/>
    </row>
    <row r="5" spans="1:15">
      <c r="A5" s="413" t="s">
        <v>502</v>
      </c>
      <c r="B5" s="413"/>
      <c r="C5" s="413"/>
      <c r="D5" s="413"/>
      <c r="E5" s="413"/>
      <c r="F5" s="413"/>
      <c r="G5" s="413"/>
      <c r="H5" s="413"/>
      <c r="I5" s="413"/>
      <c r="J5" s="413"/>
      <c r="K5" s="413"/>
      <c r="L5" s="413"/>
      <c r="M5" s="413"/>
      <c r="N5" s="413"/>
      <c r="O5" s="413"/>
    </row>
    <row r="6" spans="1:15" ht="16.5" customHeight="1">
      <c r="A6" s="413" t="s">
        <v>134</v>
      </c>
      <c r="B6" s="413"/>
      <c r="C6" s="413"/>
      <c r="D6" s="413"/>
      <c r="E6" s="413"/>
      <c r="F6" s="413"/>
      <c r="G6" s="413"/>
      <c r="H6" s="413"/>
      <c r="I6" s="413"/>
      <c r="J6" s="413"/>
      <c r="K6" s="413"/>
      <c r="L6" s="413"/>
      <c r="M6" s="413"/>
      <c r="N6" s="413"/>
      <c r="O6" s="413"/>
    </row>
    <row r="7" spans="1:15" ht="24.95" customHeight="1">
      <c r="A7" s="437" t="s">
        <v>380</v>
      </c>
      <c r="B7" s="437"/>
      <c r="C7" s="437"/>
      <c r="D7" s="437"/>
      <c r="E7" s="437"/>
      <c r="F7" s="437"/>
      <c r="G7" s="437"/>
      <c r="H7" s="437"/>
      <c r="I7" s="437"/>
      <c r="J7" s="437"/>
      <c r="K7" s="437"/>
      <c r="L7" s="437"/>
      <c r="M7" s="437"/>
      <c r="N7" s="437"/>
      <c r="O7" s="437"/>
    </row>
    <row r="8" spans="1:15" ht="9" customHeight="1">
      <c r="A8" s="23"/>
      <c r="B8" s="23"/>
      <c r="C8" s="23"/>
      <c r="D8" s="23"/>
      <c r="E8" s="23"/>
      <c r="F8" s="23"/>
      <c r="G8" s="23"/>
      <c r="H8" s="23"/>
      <c r="I8" s="23"/>
      <c r="J8" s="280"/>
      <c r="K8" s="280"/>
      <c r="L8" s="23"/>
      <c r="M8" s="23"/>
      <c r="N8" s="23"/>
      <c r="O8" s="23"/>
    </row>
    <row r="9" spans="1:15" ht="162" customHeight="1">
      <c r="A9" s="451" t="s">
        <v>635</v>
      </c>
      <c r="B9" s="452"/>
      <c r="C9" s="452"/>
      <c r="D9" s="452"/>
      <c r="E9" s="452"/>
      <c r="F9" s="452"/>
      <c r="G9" s="452"/>
      <c r="H9" s="452"/>
      <c r="I9" s="452"/>
      <c r="J9" s="452"/>
      <c r="K9" s="452"/>
      <c r="L9" s="452"/>
      <c r="M9" s="452"/>
      <c r="N9" s="452"/>
      <c r="O9" s="452"/>
    </row>
    <row r="10" spans="1:15" s="10" customFormat="1" ht="40.5" customHeight="1">
      <c r="A10" s="17" t="s">
        <v>286</v>
      </c>
      <c r="B10" s="438" t="s">
        <v>136</v>
      </c>
      <c r="C10" s="438"/>
      <c r="D10" s="438" t="s">
        <v>31</v>
      </c>
      <c r="E10" s="438"/>
      <c r="F10" s="438" t="s">
        <v>324</v>
      </c>
      <c r="G10" s="438"/>
      <c r="H10" s="438" t="s">
        <v>325</v>
      </c>
      <c r="I10" s="438"/>
      <c r="J10" s="455" t="s">
        <v>326</v>
      </c>
      <c r="K10" s="455"/>
      <c r="L10" s="438" t="s">
        <v>293</v>
      </c>
      <c r="M10" s="438"/>
      <c r="N10" s="438" t="s">
        <v>294</v>
      </c>
      <c r="O10" s="438"/>
    </row>
    <row r="11" spans="1:15" s="10" customFormat="1" ht="17.25" customHeight="1">
      <c r="A11" s="17">
        <v>1</v>
      </c>
      <c r="B11" s="453">
        <v>2</v>
      </c>
      <c r="C11" s="454"/>
      <c r="D11" s="453">
        <v>3</v>
      </c>
      <c r="E11" s="454"/>
      <c r="F11" s="453">
        <v>4</v>
      </c>
      <c r="G11" s="454"/>
      <c r="H11" s="453">
        <v>5</v>
      </c>
      <c r="I11" s="454"/>
      <c r="J11" s="457">
        <v>6</v>
      </c>
      <c r="K11" s="458"/>
      <c r="L11" s="453">
        <v>7</v>
      </c>
      <c r="M11" s="454"/>
      <c r="N11" s="438">
        <v>8</v>
      </c>
      <c r="O11" s="438"/>
    </row>
    <row r="12" spans="1:15" s="10" customFormat="1" ht="31.5" customHeight="1">
      <c r="A12" s="494" t="s">
        <v>135</v>
      </c>
      <c r="B12" s="495"/>
      <c r="C12" s="495"/>
      <c r="D12" s="495"/>
      <c r="E12" s="495"/>
      <c r="F12" s="495"/>
      <c r="G12" s="495"/>
      <c r="H12" s="495"/>
      <c r="I12" s="495"/>
      <c r="J12" s="495"/>
      <c r="K12" s="495"/>
      <c r="L12" s="495"/>
      <c r="M12" s="495"/>
      <c r="N12" s="495"/>
      <c r="O12" s="496"/>
    </row>
    <row r="13" spans="1:15" s="10" customFormat="1" ht="20.100000000000001" customHeight="1">
      <c r="A13" s="242" t="s">
        <v>295</v>
      </c>
      <c r="B13" s="455">
        <v>31</v>
      </c>
      <c r="C13" s="455"/>
      <c r="D13" s="448">
        <v>24</v>
      </c>
      <c r="E13" s="448"/>
      <c r="F13" s="448">
        <v>30</v>
      </c>
      <c r="G13" s="448"/>
      <c r="H13" s="448">
        <v>30</v>
      </c>
      <c r="I13" s="448"/>
      <c r="J13" s="448">
        <v>32</v>
      </c>
      <c r="K13" s="448"/>
      <c r="L13" s="456">
        <f>J13-H13</f>
        <v>2</v>
      </c>
      <c r="M13" s="456"/>
      <c r="N13" s="497">
        <f>J13/H13*100</f>
        <v>106.66666666666667</v>
      </c>
      <c r="O13" s="497"/>
    </row>
    <row r="14" spans="1:15" s="10" customFormat="1" ht="20.100000000000001" customHeight="1">
      <c r="A14" s="242" t="s">
        <v>296</v>
      </c>
      <c r="B14" s="455">
        <v>13</v>
      </c>
      <c r="C14" s="455"/>
      <c r="D14" s="448">
        <v>11</v>
      </c>
      <c r="E14" s="448"/>
      <c r="F14" s="448">
        <v>13</v>
      </c>
      <c r="G14" s="448"/>
      <c r="H14" s="448">
        <v>13</v>
      </c>
      <c r="I14" s="448"/>
      <c r="J14" s="448">
        <v>13</v>
      </c>
      <c r="K14" s="448"/>
      <c r="L14" s="456">
        <f t="shared" ref="L14:L18" si="0">J14-H14</f>
        <v>0</v>
      </c>
      <c r="M14" s="456"/>
      <c r="N14" s="497">
        <f>J14/H14*100</f>
        <v>100</v>
      </c>
      <c r="O14" s="497"/>
    </row>
    <row r="15" spans="1:15" s="10" customFormat="1" ht="20.100000000000001" customHeight="1">
      <c r="A15" s="242" t="s">
        <v>297</v>
      </c>
      <c r="B15" s="455">
        <v>27</v>
      </c>
      <c r="C15" s="455"/>
      <c r="D15" s="448">
        <v>27</v>
      </c>
      <c r="E15" s="448"/>
      <c r="F15" s="448">
        <v>27</v>
      </c>
      <c r="G15" s="448"/>
      <c r="H15" s="448">
        <v>27</v>
      </c>
      <c r="I15" s="448"/>
      <c r="J15" s="448">
        <v>23</v>
      </c>
      <c r="K15" s="448"/>
      <c r="L15" s="456">
        <f t="shared" si="0"/>
        <v>-4</v>
      </c>
      <c r="M15" s="456"/>
      <c r="N15" s="497">
        <f>J15/H15*100</f>
        <v>85.18518518518519</v>
      </c>
      <c r="O15" s="497"/>
    </row>
    <row r="16" spans="1:15" s="10" customFormat="1" ht="20.100000000000001" customHeight="1">
      <c r="A16" s="242" t="s">
        <v>298</v>
      </c>
      <c r="B16" s="455">
        <v>1</v>
      </c>
      <c r="C16" s="455"/>
      <c r="D16" s="455">
        <v>9</v>
      </c>
      <c r="E16" s="455"/>
      <c r="F16" s="448">
        <v>1</v>
      </c>
      <c r="G16" s="448"/>
      <c r="H16" s="448">
        <v>1</v>
      </c>
      <c r="I16" s="448"/>
      <c r="J16" s="448">
        <v>1</v>
      </c>
      <c r="K16" s="448"/>
      <c r="L16" s="456">
        <f t="shared" si="0"/>
        <v>0</v>
      </c>
      <c r="M16" s="456"/>
      <c r="N16" s="498">
        <f>J16*100</f>
        <v>100</v>
      </c>
      <c r="O16" s="499"/>
    </row>
    <row r="17" spans="1:15" s="10" customFormat="1" ht="20.100000000000001" customHeight="1">
      <c r="A17" s="242" t="s">
        <v>299</v>
      </c>
      <c r="B17" s="455">
        <v>23</v>
      </c>
      <c r="C17" s="455"/>
      <c r="D17" s="448">
        <v>17</v>
      </c>
      <c r="E17" s="448"/>
      <c r="F17" s="448">
        <v>22</v>
      </c>
      <c r="G17" s="448"/>
      <c r="H17" s="448">
        <v>22</v>
      </c>
      <c r="I17" s="448"/>
      <c r="J17" s="448">
        <v>13</v>
      </c>
      <c r="K17" s="448"/>
      <c r="L17" s="456">
        <f t="shared" si="0"/>
        <v>-9</v>
      </c>
      <c r="M17" s="456"/>
      <c r="N17" s="497">
        <f>J17/H17*100</f>
        <v>59.090909090909093</v>
      </c>
      <c r="O17" s="497"/>
    </row>
    <row r="18" spans="1:15" s="10" customFormat="1" ht="20.100000000000001" customHeight="1">
      <c r="A18" s="242" t="s">
        <v>300</v>
      </c>
      <c r="B18" s="455">
        <v>68</v>
      </c>
      <c r="C18" s="455"/>
      <c r="D18" s="448">
        <v>65</v>
      </c>
      <c r="E18" s="448"/>
      <c r="F18" s="448">
        <v>67</v>
      </c>
      <c r="G18" s="448"/>
      <c r="H18" s="448">
        <v>67</v>
      </c>
      <c r="I18" s="448"/>
      <c r="J18" s="448">
        <v>60</v>
      </c>
      <c r="K18" s="448"/>
      <c r="L18" s="456">
        <f t="shared" si="0"/>
        <v>-7</v>
      </c>
      <c r="M18" s="456"/>
      <c r="N18" s="497">
        <f>J18/H18*100</f>
        <v>89.552238805970148</v>
      </c>
      <c r="O18" s="497"/>
    </row>
    <row r="19" spans="1:15" s="10" customFormat="1" ht="27.75" customHeight="1">
      <c r="A19" s="500" t="s">
        <v>366</v>
      </c>
      <c r="B19" s="501"/>
      <c r="C19" s="501"/>
      <c r="D19" s="501"/>
      <c r="E19" s="501"/>
      <c r="F19" s="501"/>
      <c r="G19" s="501"/>
      <c r="H19" s="501"/>
      <c r="I19" s="501"/>
      <c r="J19" s="501"/>
      <c r="K19" s="501"/>
      <c r="L19" s="501"/>
      <c r="M19" s="501"/>
      <c r="N19" s="501"/>
      <c r="O19" s="502"/>
    </row>
    <row r="20" spans="1:15" s="10" customFormat="1" ht="20.100000000000001" customHeight="1">
      <c r="A20" s="242" t="s">
        <v>302</v>
      </c>
      <c r="B20" s="448">
        <v>354</v>
      </c>
      <c r="C20" s="448"/>
      <c r="D20" s="448">
        <v>685</v>
      </c>
      <c r="E20" s="448"/>
      <c r="F20" s="448">
        <v>302</v>
      </c>
      <c r="G20" s="448"/>
      <c r="H20" s="448">
        <v>150</v>
      </c>
      <c r="I20" s="448"/>
      <c r="J20" s="448">
        <v>220</v>
      </c>
      <c r="K20" s="448"/>
      <c r="L20" s="456">
        <f>J20-H20</f>
        <v>70</v>
      </c>
      <c r="M20" s="456"/>
      <c r="N20" s="497">
        <f>J20*100/H20</f>
        <v>146.66666666666666</v>
      </c>
      <c r="O20" s="497"/>
    </row>
    <row r="21" spans="1:15" s="10" customFormat="1" ht="40.5" customHeight="1">
      <c r="A21" s="242" t="s">
        <v>301</v>
      </c>
      <c r="B21" s="448">
        <v>6131</v>
      </c>
      <c r="C21" s="448"/>
      <c r="D21" s="448">
        <v>4698</v>
      </c>
      <c r="E21" s="448"/>
      <c r="F21" s="448">
        <v>6195</v>
      </c>
      <c r="G21" s="448"/>
      <c r="H21" s="448">
        <v>3097</v>
      </c>
      <c r="I21" s="448"/>
      <c r="J21" s="448">
        <v>3885</v>
      </c>
      <c r="K21" s="448"/>
      <c r="L21" s="456">
        <f t="shared" ref="L21:L22" si="1">J21-H21</f>
        <v>788</v>
      </c>
      <c r="M21" s="456"/>
      <c r="N21" s="497">
        <f>J21*100/H21</f>
        <v>125.44397804326768</v>
      </c>
      <c r="O21" s="497"/>
    </row>
    <row r="22" spans="1:15" s="10" customFormat="1" ht="20.100000000000001" customHeight="1">
      <c r="A22" s="242" t="s">
        <v>303</v>
      </c>
      <c r="B22" s="448">
        <v>6160</v>
      </c>
      <c r="C22" s="448"/>
      <c r="D22" s="448">
        <v>10705</v>
      </c>
      <c r="E22" s="448"/>
      <c r="F22" s="448">
        <v>14085</v>
      </c>
      <c r="G22" s="448"/>
      <c r="H22" s="448">
        <v>6811</v>
      </c>
      <c r="I22" s="448"/>
      <c r="J22" s="448">
        <v>5806</v>
      </c>
      <c r="K22" s="448"/>
      <c r="L22" s="456">
        <f t="shared" si="1"/>
        <v>-1005</v>
      </c>
      <c r="M22" s="456"/>
      <c r="N22" s="497">
        <f>J22*100/H22</f>
        <v>85.244457495228303</v>
      </c>
      <c r="O22" s="497"/>
    </row>
    <row r="23" spans="1:15" s="10" customFormat="1" ht="32.25" customHeight="1">
      <c r="A23" s="500" t="s">
        <v>692</v>
      </c>
      <c r="B23" s="501"/>
      <c r="C23" s="501"/>
      <c r="D23" s="501"/>
      <c r="E23" s="501"/>
      <c r="F23" s="501"/>
      <c r="G23" s="501"/>
      <c r="H23" s="501"/>
      <c r="I23" s="501"/>
      <c r="J23" s="501"/>
      <c r="K23" s="501"/>
      <c r="L23" s="501"/>
      <c r="M23" s="501"/>
      <c r="N23" s="501"/>
      <c r="O23" s="502"/>
    </row>
    <row r="24" spans="1:15" s="10" customFormat="1" ht="20.100000000000001" customHeight="1">
      <c r="A24" s="242" t="s">
        <v>302</v>
      </c>
      <c r="B24" s="448">
        <v>432</v>
      </c>
      <c r="C24" s="448"/>
      <c r="D24" s="448">
        <v>801</v>
      </c>
      <c r="E24" s="448"/>
      <c r="F24" s="448">
        <f>(F20+(F20*22%))</f>
        <v>368.44</v>
      </c>
      <c r="G24" s="448"/>
      <c r="H24" s="448">
        <f>H20+(H20*22%)</f>
        <v>183</v>
      </c>
      <c r="I24" s="448"/>
      <c r="J24" s="448">
        <v>263</v>
      </c>
      <c r="K24" s="448"/>
      <c r="L24" s="456">
        <f>J24-H24</f>
        <v>80</v>
      </c>
      <c r="M24" s="456"/>
      <c r="N24" s="497">
        <f>J24*100/H24</f>
        <v>143.71584699453553</v>
      </c>
      <c r="O24" s="497"/>
    </row>
    <row r="25" spans="1:15" s="10" customFormat="1" ht="42.75" customHeight="1">
      <c r="A25" s="242" t="s">
        <v>301</v>
      </c>
      <c r="B25" s="448">
        <v>7480</v>
      </c>
      <c r="C25" s="448"/>
      <c r="D25" s="448">
        <v>5750</v>
      </c>
      <c r="E25" s="448"/>
      <c r="F25" s="448">
        <f t="shared" ref="F25" si="2">(F21+(F21*22%))</f>
        <v>7557.9</v>
      </c>
      <c r="G25" s="448"/>
      <c r="H25" s="448">
        <f>H21+H21*22%</f>
        <v>3778.34</v>
      </c>
      <c r="I25" s="448"/>
      <c r="J25" s="448">
        <v>3815</v>
      </c>
      <c r="K25" s="448"/>
      <c r="L25" s="456">
        <f t="shared" ref="L25:L26" si="3">J25-H25</f>
        <v>36.659999999999854</v>
      </c>
      <c r="M25" s="456"/>
      <c r="N25" s="497">
        <f>J25*100/H25</f>
        <v>100.97026736609199</v>
      </c>
      <c r="O25" s="497"/>
    </row>
    <row r="26" spans="1:15" s="10" customFormat="1" ht="20.100000000000001" customHeight="1">
      <c r="A26" s="242" t="s">
        <v>303</v>
      </c>
      <c r="B26" s="448">
        <v>7515</v>
      </c>
      <c r="C26" s="448"/>
      <c r="D26" s="448">
        <v>13087</v>
      </c>
      <c r="E26" s="448"/>
      <c r="F26" s="448">
        <f>(F22+(F22*22%))</f>
        <v>17183.7</v>
      </c>
      <c r="G26" s="448"/>
      <c r="H26" s="448">
        <v>8310</v>
      </c>
      <c r="I26" s="448"/>
      <c r="J26" s="448">
        <v>8024</v>
      </c>
      <c r="K26" s="448"/>
      <c r="L26" s="456">
        <f t="shared" si="3"/>
        <v>-286</v>
      </c>
      <c r="M26" s="456"/>
      <c r="N26" s="497">
        <f>J26*100/H26</f>
        <v>96.558363417569197</v>
      </c>
      <c r="O26" s="497"/>
    </row>
    <row r="27" spans="1:15" s="10" customFormat="1" ht="32.25" customHeight="1">
      <c r="A27" s="500" t="s">
        <v>304</v>
      </c>
      <c r="B27" s="501"/>
      <c r="C27" s="501"/>
      <c r="D27" s="501"/>
      <c r="E27" s="501"/>
      <c r="F27" s="501"/>
      <c r="G27" s="501"/>
      <c r="H27" s="501"/>
      <c r="I27" s="501"/>
      <c r="J27" s="501"/>
      <c r="K27" s="501"/>
      <c r="L27" s="501"/>
      <c r="M27" s="501"/>
      <c r="N27" s="501"/>
      <c r="O27" s="502"/>
    </row>
    <row r="28" spans="1:15" s="10" customFormat="1" ht="20.100000000000001" customHeight="1">
      <c r="A28" s="242" t="s">
        <v>302</v>
      </c>
      <c r="B28" s="448">
        <v>25000</v>
      </c>
      <c r="C28" s="448"/>
      <c r="D28" s="448">
        <v>57083</v>
      </c>
      <c r="E28" s="448"/>
      <c r="F28" s="448">
        <v>25000</v>
      </c>
      <c r="G28" s="448"/>
      <c r="H28" s="448">
        <f>25*1000</f>
        <v>25000</v>
      </c>
      <c r="I28" s="448"/>
      <c r="J28" s="448">
        <f>J20/6*1000</f>
        <v>36666.666666666664</v>
      </c>
      <c r="K28" s="448"/>
      <c r="L28" s="456">
        <f>J28-H28</f>
        <v>11666.666666666664</v>
      </c>
      <c r="M28" s="456"/>
      <c r="N28" s="497">
        <f>J28*100/H28</f>
        <v>146.66666666666666</v>
      </c>
      <c r="O28" s="497"/>
    </row>
    <row r="29" spans="1:15" s="10" customFormat="1" ht="45" customHeight="1">
      <c r="A29" s="242" t="s">
        <v>301</v>
      </c>
      <c r="B29" s="448">
        <v>5677</v>
      </c>
      <c r="C29" s="448"/>
      <c r="D29" s="448">
        <v>17022</v>
      </c>
      <c r="E29" s="448"/>
      <c r="F29" s="448">
        <v>17801.724137931036</v>
      </c>
      <c r="G29" s="448"/>
      <c r="H29" s="448">
        <f>H21/6/(H13-1)*1000</f>
        <v>17798.85057471264</v>
      </c>
      <c r="I29" s="448"/>
      <c r="J29" s="468">
        <f>J21/6/(J13-1)*1000</f>
        <v>20887.096774193549</v>
      </c>
      <c r="K29" s="469"/>
      <c r="L29" s="456">
        <f t="shared" ref="L29:L30" si="4">J29-H29</f>
        <v>3088.2461994809091</v>
      </c>
      <c r="M29" s="456"/>
      <c r="N29" s="497">
        <f>J29*100/H29</f>
        <v>117.3508181695085</v>
      </c>
      <c r="O29" s="497"/>
    </row>
    <row r="30" spans="1:15" s="10" customFormat="1" ht="20.100000000000001" customHeight="1">
      <c r="A30" s="242" t="s">
        <v>303</v>
      </c>
      <c r="B30" s="448">
        <v>2427</v>
      </c>
      <c r="C30" s="448"/>
      <c r="D30" s="448">
        <v>9021</v>
      </c>
      <c r="E30" s="448"/>
      <c r="F30" s="448">
        <v>9028.8461538461524</v>
      </c>
      <c r="G30" s="448"/>
      <c r="H30" s="448">
        <f>(H22-85)/6/(H14+H15+H16+H17+H18)*1000</f>
        <v>8623.076923076922</v>
      </c>
      <c r="I30" s="448"/>
      <c r="J30" s="468">
        <f>J22/6/(J16+J17+J18+J15+J14)*1000-115</f>
        <v>8681.9696969696961</v>
      </c>
      <c r="K30" s="469"/>
      <c r="L30" s="456">
        <f t="shared" si="4"/>
        <v>58.89277389277413</v>
      </c>
      <c r="M30" s="456"/>
      <c r="N30" s="497">
        <f>J30*100/H30</f>
        <v>100.68296704781986</v>
      </c>
      <c r="O30" s="497"/>
    </row>
    <row r="31" spans="1:15" s="10" customFormat="1" ht="27.75" customHeight="1">
      <c r="A31" s="500" t="s">
        <v>305</v>
      </c>
      <c r="B31" s="501"/>
      <c r="C31" s="501"/>
      <c r="D31" s="501"/>
      <c r="E31" s="501"/>
      <c r="F31" s="501"/>
      <c r="G31" s="501"/>
      <c r="H31" s="501"/>
      <c r="I31" s="501"/>
      <c r="J31" s="501"/>
      <c r="K31" s="501"/>
      <c r="L31" s="501"/>
      <c r="M31" s="501"/>
      <c r="N31" s="501"/>
      <c r="O31" s="502"/>
    </row>
    <row r="32" spans="1:15" s="10" customFormat="1" ht="20.100000000000001" customHeight="1">
      <c r="A32" s="242" t="s">
        <v>302</v>
      </c>
      <c r="B32" s="448">
        <v>29474</v>
      </c>
      <c r="C32" s="448"/>
      <c r="D32" s="448">
        <v>57083</v>
      </c>
      <c r="E32" s="448"/>
      <c r="F32" s="448">
        <v>25000</v>
      </c>
      <c r="G32" s="448"/>
      <c r="H32" s="448">
        <f>H28</f>
        <v>25000</v>
      </c>
      <c r="I32" s="448"/>
      <c r="J32" s="448">
        <f>J28</f>
        <v>36666.666666666664</v>
      </c>
      <c r="K32" s="448"/>
      <c r="L32" s="456">
        <f>J32-H32</f>
        <v>11666.666666666664</v>
      </c>
      <c r="M32" s="456"/>
      <c r="N32" s="497">
        <f>J32*100/H32</f>
        <v>146.66666666666666</v>
      </c>
      <c r="O32" s="497"/>
    </row>
    <row r="33" spans="1:15" s="10" customFormat="1" ht="42.75" customHeight="1">
      <c r="A33" s="242" t="s">
        <v>301</v>
      </c>
      <c r="B33" s="448">
        <v>9290</v>
      </c>
      <c r="C33" s="448"/>
      <c r="D33" s="448">
        <v>17022</v>
      </c>
      <c r="E33" s="448"/>
      <c r="F33" s="448">
        <v>17801.724137931036</v>
      </c>
      <c r="G33" s="448"/>
      <c r="H33" s="448">
        <f>H29</f>
        <v>17798.85057471264</v>
      </c>
      <c r="I33" s="448"/>
      <c r="J33" s="448">
        <f>J29</f>
        <v>20887.096774193549</v>
      </c>
      <c r="K33" s="448"/>
      <c r="L33" s="456">
        <f t="shared" ref="L33:L34" si="5">J33-H33</f>
        <v>3088.2461994809091</v>
      </c>
      <c r="M33" s="456"/>
      <c r="N33" s="497">
        <f>J33*100/H33</f>
        <v>117.3508181695085</v>
      </c>
      <c r="O33" s="497"/>
    </row>
    <row r="34" spans="1:15" s="10" customFormat="1" ht="20.100000000000001" customHeight="1">
      <c r="A34" s="242" t="s">
        <v>303</v>
      </c>
      <c r="B34" s="448">
        <v>4797</v>
      </c>
      <c r="C34" s="448"/>
      <c r="D34" s="448">
        <v>9220</v>
      </c>
      <c r="E34" s="448"/>
      <c r="F34" s="448">
        <v>9252.5641025641035</v>
      </c>
      <c r="G34" s="448"/>
      <c r="H34" s="448">
        <f>H22/6/(H14+H15+H16+H17+H18)*1000</f>
        <v>8732.0512820512813</v>
      </c>
      <c r="I34" s="448"/>
      <c r="J34" s="448">
        <f>J30+115</f>
        <v>8796.9696969696961</v>
      </c>
      <c r="K34" s="448"/>
      <c r="L34" s="456">
        <f t="shared" si="5"/>
        <v>64.918414918414783</v>
      </c>
      <c r="M34" s="456"/>
      <c r="N34" s="497">
        <f>J34*100/H34</f>
        <v>100.74344976708799</v>
      </c>
      <c r="O34" s="497"/>
    </row>
    <row r="35" spans="1:15" ht="22.5" customHeight="1">
      <c r="A35" s="515" t="s">
        <v>350</v>
      </c>
      <c r="B35" s="515"/>
      <c r="C35" s="515"/>
      <c r="D35" s="515"/>
      <c r="E35" s="515"/>
      <c r="F35" s="515"/>
      <c r="G35" s="515"/>
      <c r="H35" s="515"/>
      <c r="I35" s="515"/>
      <c r="J35" s="515"/>
      <c r="K35" s="515"/>
      <c r="L35" s="515"/>
      <c r="M35" s="515"/>
      <c r="N35" s="515"/>
      <c r="O35" s="515"/>
    </row>
    <row r="36" spans="1:15" ht="11.25" customHeight="1">
      <c r="A36" s="50"/>
      <c r="B36" s="50"/>
      <c r="C36" s="50"/>
      <c r="D36" s="50"/>
      <c r="E36" s="50"/>
      <c r="F36" s="50"/>
      <c r="G36" s="50"/>
      <c r="H36" s="50"/>
      <c r="I36" s="50"/>
    </row>
    <row r="37" spans="1:15" ht="26.25" customHeight="1">
      <c r="A37" s="467" t="s">
        <v>372</v>
      </c>
      <c r="B37" s="467"/>
      <c r="C37" s="467"/>
      <c r="D37" s="467"/>
      <c r="E37" s="467"/>
      <c r="F37" s="467"/>
      <c r="G37" s="467"/>
      <c r="H37" s="467"/>
      <c r="I37" s="467"/>
      <c r="J37" s="467"/>
      <c r="K37" s="467"/>
      <c r="L37" s="467"/>
      <c r="M37" s="467"/>
      <c r="N37" s="467"/>
      <c r="O37" s="467"/>
    </row>
    <row r="38" spans="1:15" ht="42.75" customHeight="1">
      <c r="A38" s="51" t="s">
        <v>137</v>
      </c>
      <c r="B38" s="503" t="s">
        <v>373</v>
      </c>
      <c r="C38" s="504"/>
      <c r="D38" s="504"/>
      <c r="E38" s="505"/>
      <c r="F38" s="492" t="s">
        <v>85</v>
      </c>
      <c r="G38" s="492"/>
      <c r="H38" s="492"/>
      <c r="I38" s="492"/>
      <c r="J38" s="492"/>
      <c r="K38" s="492"/>
      <c r="L38" s="492"/>
      <c r="M38" s="492"/>
      <c r="N38" s="492"/>
      <c r="O38" s="492"/>
    </row>
    <row r="39" spans="1:15" ht="17.25" customHeight="1">
      <c r="A39" s="51">
        <v>1</v>
      </c>
      <c r="B39" s="487">
        <v>2</v>
      </c>
      <c r="C39" s="493"/>
      <c r="D39" s="493"/>
      <c r="E39" s="493"/>
      <c r="F39" s="492">
        <v>3</v>
      </c>
      <c r="G39" s="492"/>
      <c r="H39" s="492"/>
      <c r="I39" s="492"/>
      <c r="J39" s="492"/>
      <c r="K39" s="492"/>
      <c r="L39" s="492"/>
      <c r="M39" s="492"/>
      <c r="N39" s="492"/>
      <c r="O39" s="492"/>
    </row>
    <row r="40" spans="1:15" ht="20.100000000000001" customHeight="1">
      <c r="A40" s="52"/>
      <c r="B40" s="473"/>
      <c r="C40" s="514"/>
      <c r="D40" s="514"/>
      <c r="E40" s="514"/>
      <c r="F40" s="481"/>
      <c r="G40" s="481"/>
      <c r="H40" s="481"/>
      <c r="I40" s="481"/>
      <c r="J40" s="481"/>
      <c r="K40" s="481"/>
      <c r="L40" s="481"/>
      <c r="M40" s="481"/>
      <c r="N40" s="481"/>
      <c r="O40" s="481"/>
    </row>
    <row r="41" spans="1:15" ht="20.100000000000001" hidden="1" customHeight="1" outlineLevel="1">
      <c r="A41" s="53"/>
      <c r="B41" s="54"/>
      <c r="C41" s="54"/>
      <c r="D41" s="54"/>
      <c r="E41" s="54"/>
      <c r="F41" s="55"/>
      <c r="G41" s="55"/>
      <c r="H41" s="55"/>
      <c r="I41" s="55"/>
      <c r="J41" s="281"/>
      <c r="K41" s="281"/>
      <c r="L41" s="55"/>
      <c r="M41" s="512" t="s">
        <v>240</v>
      </c>
      <c r="N41" s="512"/>
      <c r="O41" s="512"/>
    </row>
    <row r="42" spans="1:15" ht="20.100000000000001" hidden="1" customHeight="1" outlineLevel="1">
      <c r="A42" s="53"/>
      <c r="B42" s="54"/>
      <c r="C42" s="54"/>
      <c r="D42" s="54"/>
      <c r="E42" s="54"/>
      <c r="F42" s="55"/>
      <c r="G42" s="55"/>
      <c r="H42" s="55"/>
      <c r="I42" s="55"/>
      <c r="J42" s="281"/>
      <c r="K42" s="281"/>
      <c r="L42" s="55"/>
      <c r="M42" s="513" t="s">
        <v>292</v>
      </c>
      <c r="N42" s="513"/>
      <c r="O42" s="513"/>
    </row>
    <row r="43" spans="1:15" ht="28.5" customHeight="1" collapsed="1">
      <c r="A43" s="437" t="s">
        <v>250</v>
      </c>
      <c r="B43" s="437"/>
      <c r="C43" s="437"/>
      <c r="D43" s="437"/>
      <c r="E43" s="437"/>
      <c r="F43" s="437"/>
      <c r="G43" s="437"/>
      <c r="H43" s="437"/>
      <c r="I43" s="437"/>
      <c r="J43" s="437"/>
      <c r="K43" s="437"/>
      <c r="L43" s="437"/>
      <c r="M43" s="437"/>
      <c r="N43" s="437"/>
      <c r="O43" s="437"/>
    </row>
    <row r="44" spans="1:15" ht="52.5" customHeight="1">
      <c r="A44" s="506" t="s">
        <v>286</v>
      </c>
      <c r="B44" s="507"/>
      <c r="C44" s="508"/>
      <c r="D44" s="438" t="s">
        <v>241</v>
      </c>
      <c r="E44" s="438"/>
      <c r="F44" s="438"/>
      <c r="G44" s="438" t="s">
        <v>237</v>
      </c>
      <c r="H44" s="438"/>
      <c r="I44" s="438"/>
      <c r="J44" s="438" t="s">
        <v>293</v>
      </c>
      <c r="K44" s="438"/>
      <c r="L44" s="438"/>
      <c r="M44" s="453" t="s">
        <v>294</v>
      </c>
      <c r="N44" s="454"/>
      <c r="O44" s="421" t="s">
        <v>317</v>
      </c>
    </row>
    <row r="45" spans="1:15" ht="189.75" customHeight="1">
      <c r="A45" s="509"/>
      <c r="B45" s="510"/>
      <c r="C45" s="511"/>
      <c r="D45" s="17" t="s">
        <v>320</v>
      </c>
      <c r="E45" s="17" t="s">
        <v>319</v>
      </c>
      <c r="F45" s="17" t="s">
        <v>318</v>
      </c>
      <c r="G45" s="17" t="s">
        <v>320</v>
      </c>
      <c r="H45" s="17" t="s">
        <v>319</v>
      </c>
      <c r="I45" s="17" t="s">
        <v>318</v>
      </c>
      <c r="J45" s="216" t="s">
        <v>320</v>
      </c>
      <c r="K45" s="216" t="s">
        <v>319</v>
      </c>
      <c r="L45" s="17" t="s">
        <v>318</v>
      </c>
      <c r="M45" s="17" t="s">
        <v>242</v>
      </c>
      <c r="N45" s="17" t="s">
        <v>243</v>
      </c>
      <c r="O45" s="459"/>
    </row>
    <row r="46" spans="1:15">
      <c r="A46" s="453">
        <v>1</v>
      </c>
      <c r="B46" s="463"/>
      <c r="C46" s="454"/>
      <c r="D46" s="17">
        <v>4</v>
      </c>
      <c r="E46" s="17">
        <v>5</v>
      </c>
      <c r="F46" s="17">
        <v>6</v>
      </c>
      <c r="G46" s="17">
        <v>7</v>
      </c>
      <c r="H46" s="15">
        <v>8</v>
      </c>
      <c r="I46" s="15">
        <v>9</v>
      </c>
      <c r="J46" s="282">
        <v>10</v>
      </c>
      <c r="K46" s="282">
        <v>11</v>
      </c>
      <c r="L46" s="15">
        <v>12</v>
      </c>
      <c r="M46" s="15">
        <v>13</v>
      </c>
      <c r="N46" s="15">
        <v>14</v>
      </c>
      <c r="O46" s="15">
        <v>15</v>
      </c>
    </row>
    <row r="47" spans="1:15">
      <c r="A47" s="464" t="s">
        <v>503</v>
      </c>
      <c r="B47" s="465"/>
      <c r="C47" s="466"/>
      <c r="D47" s="338">
        <f>'1. Фін результат'!D9</f>
        <v>100</v>
      </c>
      <c r="E47" s="299" t="s">
        <v>633</v>
      </c>
      <c r="F47" s="299">
        <v>500</v>
      </c>
      <c r="G47" s="345">
        <f>'1. Фін результат'!E9</f>
        <v>400</v>
      </c>
      <c r="H47" s="347" t="s">
        <v>693</v>
      </c>
      <c r="I47" s="346">
        <v>500</v>
      </c>
      <c r="J47" s="310">
        <f>G47-D47</f>
        <v>300</v>
      </c>
      <c r="K47" s="348" t="s">
        <v>634</v>
      </c>
      <c r="L47" s="303">
        <f>I47-F47</f>
        <v>0</v>
      </c>
      <c r="M47" s="287">
        <f>G47*100/D47</f>
        <v>400</v>
      </c>
      <c r="N47" s="333">
        <f>800*100/400</f>
        <v>200</v>
      </c>
      <c r="O47" s="310">
        <f>I47-F47</f>
        <v>0</v>
      </c>
    </row>
    <row r="48" spans="1:15" ht="29.25" customHeight="1">
      <c r="A48" s="464" t="str">
        <f>'1. Фін результат'!A11</f>
        <v>Послуги з користування громадськими вбиральнями</v>
      </c>
      <c r="B48" s="465"/>
      <c r="C48" s="466"/>
      <c r="D48" s="338">
        <f>'1. Фін результат'!D10</f>
        <v>30</v>
      </c>
      <c r="E48" s="299" t="s">
        <v>699</v>
      </c>
      <c r="F48" s="299">
        <v>194</v>
      </c>
      <c r="G48" s="345">
        <f>'1. Фін результат'!E10</f>
        <v>27</v>
      </c>
      <c r="H48" s="347" t="s">
        <v>698</v>
      </c>
      <c r="I48" s="346">
        <v>284</v>
      </c>
      <c r="J48" s="310">
        <f>G48-D48</f>
        <v>-3</v>
      </c>
      <c r="K48" s="348" t="s">
        <v>700</v>
      </c>
      <c r="L48" s="303">
        <f>I48-F48</f>
        <v>90</v>
      </c>
      <c r="M48" s="287">
        <f>G48*100/D48</f>
        <v>90</v>
      </c>
      <c r="N48" s="333">
        <f>95*100/155</f>
        <v>61.29032258064516</v>
      </c>
      <c r="O48" s="310">
        <f>I48-F48</f>
        <v>90</v>
      </c>
    </row>
    <row r="49" spans="1:15" ht="29.25" customHeight="1">
      <c r="A49" s="464" t="s">
        <v>694</v>
      </c>
      <c r="B49" s="465"/>
      <c r="C49" s="466"/>
      <c r="D49" s="373">
        <f>'1. Фін результат'!D11</f>
        <v>0</v>
      </c>
      <c r="E49" s="299" t="s">
        <v>696</v>
      </c>
      <c r="F49" s="299"/>
      <c r="G49" s="373">
        <f>'1. Фін результат'!E11</f>
        <v>5</v>
      </c>
      <c r="H49" s="347" t="s">
        <v>697</v>
      </c>
      <c r="I49" s="374">
        <v>3</v>
      </c>
      <c r="J49" s="310">
        <f>G49-D49</f>
        <v>5</v>
      </c>
      <c r="K49" s="375" t="s">
        <v>701</v>
      </c>
      <c r="L49" s="303">
        <f>I49-F49</f>
        <v>3</v>
      </c>
      <c r="M49" s="287">
        <f>G49*100</f>
        <v>500</v>
      </c>
      <c r="N49" s="333">
        <f>1810*100</f>
        <v>181000</v>
      </c>
      <c r="O49" s="310">
        <f>I49-F49</f>
        <v>3</v>
      </c>
    </row>
    <row r="50" spans="1:15" ht="24.95" customHeight="1">
      <c r="A50" s="460" t="s">
        <v>57</v>
      </c>
      <c r="B50" s="461"/>
      <c r="C50" s="462"/>
      <c r="D50" s="283">
        <f>SUM(D47:D48)</f>
        <v>130</v>
      </c>
      <c r="E50" s="19"/>
      <c r="F50" s="56"/>
      <c r="G50" s="283">
        <f>SUM(G47:G49)</f>
        <v>432</v>
      </c>
      <c r="H50" s="283"/>
      <c r="I50" s="283"/>
      <c r="J50" s="349">
        <f>G50-D50</f>
        <v>302</v>
      </c>
      <c r="K50" s="283"/>
      <c r="L50" s="303"/>
      <c r="M50" s="287">
        <f>G50*100/D50</f>
        <v>332.30769230769232</v>
      </c>
      <c r="N50" s="287"/>
      <c r="O50" s="349">
        <f>SUM(O47:O48)</f>
        <v>90</v>
      </c>
    </row>
    <row r="51" spans="1:15" ht="27" customHeight="1">
      <c r="A51" s="437" t="s">
        <v>74</v>
      </c>
      <c r="B51" s="437"/>
      <c r="C51" s="437"/>
      <c r="D51" s="437"/>
      <c r="E51" s="437"/>
      <c r="F51" s="437"/>
      <c r="G51" s="437"/>
      <c r="H51" s="437"/>
      <c r="I51" s="437"/>
      <c r="J51" s="437"/>
      <c r="K51" s="437"/>
      <c r="L51" s="437"/>
      <c r="M51" s="437"/>
      <c r="N51" s="437"/>
      <c r="O51" s="437"/>
    </row>
    <row r="52" spans="1:15" ht="69.75" customHeight="1">
      <c r="A52" s="17" t="s">
        <v>126</v>
      </c>
      <c r="B52" s="438" t="s">
        <v>73</v>
      </c>
      <c r="C52" s="438"/>
      <c r="D52" s="438" t="s">
        <v>68</v>
      </c>
      <c r="E52" s="438"/>
      <c r="F52" s="438" t="s">
        <v>69</v>
      </c>
      <c r="G52" s="438"/>
      <c r="H52" s="438" t="s">
        <v>89</v>
      </c>
      <c r="I52" s="438"/>
      <c r="J52" s="438"/>
      <c r="K52" s="453" t="s">
        <v>86</v>
      </c>
      <c r="L52" s="454"/>
      <c r="M52" s="453" t="s">
        <v>36</v>
      </c>
      <c r="N52" s="463"/>
      <c r="O52" s="454"/>
    </row>
    <row r="53" spans="1:15">
      <c r="A53" s="15">
        <v>1</v>
      </c>
      <c r="B53" s="492">
        <v>2</v>
      </c>
      <c r="C53" s="492"/>
      <c r="D53" s="492">
        <v>3</v>
      </c>
      <c r="E53" s="492"/>
      <c r="F53" s="492">
        <v>4</v>
      </c>
      <c r="G53" s="492"/>
      <c r="H53" s="492">
        <v>5</v>
      </c>
      <c r="I53" s="492"/>
      <c r="J53" s="492"/>
      <c r="K53" s="492">
        <v>6</v>
      </c>
      <c r="L53" s="492"/>
      <c r="M53" s="487">
        <v>7</v>
      </c>
      <c r="N53" s="493"/>
      <c r="O53" s="488"/>
    </row>
    <row r="54" spans="1:15">
      <c r="A54" s="27"/>
      <c r="B54" s="481"/>
      <c r="C54" s="481"/>
      <c r="D54" s="480"/>
      <c r="E54" s="480"/>
      <c r="F54" s="483" t="s">
        <v>258</v>
      </c>
      <c r="G54" s="483"/>
      <c r="H54" s="482"/>
      <c r="I54" s="482"/>
      <c r="J54" s="482"/>
      <c r="K54" s="470"/>
      <c r="L54" s="472"/>
      <c r="M54" s="480"/>
      <c r="N54" s="480"/>
      <c r="O54" s="480"/>
    </row>
    <row r="55" spans="1:15">
      <c r="A55" s="27"/>
      <c r="B55" s="484"/>
      <c r="C55" s="485"/>
      <c r="D55" s="470"/>
      <c r="E55" s="472"/>
      <c r="F55" s="475"/>
      <c r="G55" s="476"/>
      <c r="H55" s="477"/>
      <c r="I55" s="478"/>
      <c r="J55" s="479"/>
      <c r="K55" s="470"/>
      <c r="L55" s="472"/>
      <c r="M55" s="470"/>
      <c r="N55" s="471"/>
      <c r="O55" s="472"/>
    </row>
    <row r="56" spans="1:15">
      <c r="A56" s="27"/>
      <c r="B56" s="473"/>
      <c r="C56" s="474"/>
      <c r="D56" s="470"/>
      <c r="E56" s="472"/>
      <c r="F56" s="475"/>
      <c r="G56" s="476"/>
      <c r="H56" s="477"/>
      <c r="I56" s="478"/>
      <c r="J56" s="479"/>
      <c r="K56" s="470"/>
      <c r="L56" s="472"/>
      <c r="M56" s="470"/>
      <c r="N56" s="471"/>
      <c r="O56" s="472"/>
    </row>
    <row r="57" spans="1:15">
      <c r="A57" s="27"/>
      <c r="B57" s="481"/>
      <c r="C57" s="481"/>
      <c r="D57" s="480"/>
      <c r="E57" s="480"/>
      <c r="F57" s="483"/>
      <c r="G57" s="483"/>
      <c r="H57" s="482"/>
      <c r="I57" s="482"/>
      <c r="J57" s="482"/>
      <c r="K57" s="470"/>
      <c r="L57" s="472"/>
      <c r="M57" s="480"/>
      <c r="N57" s="480"/>
      <c r="O57" s="480"/>
    </row>
    <row r="58" spans="1:15">
      <c r="A58" s="14" t="s">
        <v>57</v>
      </c>
      <c r="B58" s="492" t="s">
        <v>37</v>
      </c>
      <c r="C58" s="492"/>
      <c r="D58" s="492" t="s">
        <v>37</v>
      </c>
      <c r="E58" s="492"/>
      <c r="F58" s="492" t="s">
        <v>37</v>
      </c>
      <c r="G58" s="492"/>
      <c r="H58" s="482"/>
      <c r="I58" s="482"/>
      <c r="J58" s="482"/>
      <c r="K58" s="470"/>
      <c r="L58" s="472"/>
      <c r="M58" s="480"/>
      <c r="N58" s="480"/>
      <c r="O58" s="480"/>
    </row>
    <row r="59" spans="1:15" ht="28.5" customHeight="1">
      <c r="A59" s="437" t="s">
        <v>75</v>
      </c>
      <c r="B59" s="437"/>
      <c r="C59" s="437"/>
      <c r="D59" s="437"/>
      <c r="E59" s="437"/>
      <c r="F59" s="437"/>
      <c r="G59" s="437"/>
      <c r="H59" s="437"/>
      <c r="I59" s="437"/>
      <c r="J59" s="437"/>
      <c r="K59" s="437"/>
      <c r="L59" s="437"/>
      <c r="M59" s="437"/>
      <c r="N59" s="437"/>
      <c r="O59" s="437"/>
    </row>
    <row r="60" spans="1:15" ht="42.75" customHeight="1">
      <c r="A60" s="438" t="s">
        <v>67</v>
      </c>
      <c r="B60" s="438"/>
      <c r="C60" s="438"/>
      <c r="D60" s="438" t="s">
        <v>244</v>
      </c>
      <c r="E60" s="438"/>
      <c r="F60" s="438" t="s">
        <v>245</v>
      </c>
      <c r="G60" s="438"/>
      <c r="H60" s="438"/>
      <c r="I60" s="438"/>
      <c r="J60" s="438" t="s">
        <v>248</v>
      </c>
      <c r="K60" s="438"/>
      <c r="L60" s="438"/>
      <c r="M60" s="438"/>
      <c r="N60" s="438" t="s">
        <v>249</v>
      </c>
      <c r="O60" s="438"/>
    </row>
    <row r="61" spans="1:15" ht="42.75" customHeight="1">
      <c r="A61" s="438"/>
      <c r="B61" s="438"/>
      <c r="C61" s="438"/>
      <c r="D61" s="438"/>
      <c r="E61" s="438"/>
      <c r="F61" s="492" t="s">
        <v>246</v>
      </c>
      <c r="G61" s="492"/>
      <c r="H61" s="438" t="s">
        <v>247</v>
      </c>
      <c r="I61" s="438"/>
      <c r="J61" s="491" t="s">
        <v>246</v>
      </c>
      <c r="K61" s="491"/>
      <c r="L61" s="438" t="s">
        <v>247</v>
      </c>
      <c r="M61" s="438"/>
      <c r="N61" s="438"/>
      <c r="O61" s="438"/>
    </row>
    <row r="62" spans="1:15">
      <c r="A62" s="438">
        <v>1</v>
      </c>
      <c r="B62" s="438"/>
      <c r="C62" s="438"/>
      <c r="D62" s="453">
        <v>2</v>
      </c>
      <c r="E62" s="454"/>
      <c r="F62" s="453">
        <v>3</v>
      </c>
      <c r="G62" s="454"/>
      <c r="H62" s="487">
        <v>4</v>
      </c>
      <c r="I62" s="488"/>
      <c r="J62" s="489">
        <v>5</v>
      </c>
      <c r="K62" s="490"/>
      <c r="L62" s="487">
        <v>6</v>
      </c>
      <c r="M62" s="488"/>
      <c r="N62" s="487">
        <v>7</v>
      </c>
      <c r="O62" s="488"/>
    </row>
    <row r="63" spans="1:15" ht="20.100000000000001" customHeight="1">
      <c r="A63" s="486" t="s">
        <v>314</v>
      </c>
      <c r="B63" s="486"/>
      <c r="C63" s="486"/>
      <c r="D63" s="470"/>
      <c r="E63" s="472"/>
      <c r="F63" s="470"/>
      <c r="G63" s="472"/>
      <c r="H63" s="470"/>
      <c r="I63" s="472"/>
      <c r="J63" s="468"/>
      <c r="K63" s="469"/>
      <c r="L63" s="470"/>
      <c r="M63" s="472"/>
      <c r="N63" s="470"/>
      <c r="O63" s="472"/>
    </row>
    <row r="64" spans="1:15" ht="20.100000000000001" customHeight="1">
      <c r="A64" s="486" t="s">
        <v>103</v>
      </c>
      <c r="B64" s="486"/>
      <c r="C64" s="486"/>
      <c r="D64" s="470"/>
      <c r="E64" s="472"/>
      <c r="F64" s="470"/>
      <c r="G64" s="472"/>
      <c r="H64" s="470"/>
      <c r="I64" s="472"/>
      <c r="J64" s="468"/>
      <c r="K64" s="469"/>
      <c r="L64" s="470"/>
      <c r="M64" s="472"/>
      <c r="N64" s="470"/>
      <c r="O64" s="472"/>
    </row>
    <row r="65" spans="1:15" ht="20.100000000000001" customHeight="1">
      <c r="A65" s="486"/>
      <c r="B65" s="486"/>
      <c r="C65" s="486"/>
      <c r="D65" s="470"/>
      <c r="E65" s="472"/>
      <c r="F65" s="470"/>
      <c r="G65" s="472"/>
      <c r="H65" s="470"/>
      <c r="I65" s="472"/>
      <c r="J65" s="468"/>
      <c r="K65" s="469"/>
      <c r="L65" s="470"/>
      <c r="M65" s="472"/>
      <c r="N65" s="470"/>
      <c r="O65" s="472"/>
    </row>
    <row r="66" spans="1:15" ht="20.100000000000001" customHeight="1">
      <c r="A66" s="486" t="s">
        <v>315</v>
      </c>
      <c r="B66" s="486"/>
      <c r="C66" s="486"/>
      <c r="D66" s="470"/>
      <c r="E66" s="472"/>
      <c r="F66" s="470"/>
      <c r="G66" s="472"/>
      <c r="H66" s="470"/>
      <c r="I66" s="472"/>
      <c r="J66" s="468"/>
      <c r="K66" s="469"/>
      <c r="L66" s="470"/>
      <c r="M66" s="472"/>
      <c r="N66" s="470"/>
      <c r="O66" s="472"/>
    </row>
    <row r="67" spans="1:15" ht="20.100000000000001" customHeight="1">
      <c r="A67" s="486" t="s">
        <v>365</v>
      </c>
      <c r="B67" s="486"/>
      <c r="C67" s="486"/>
      <c r="D67" s="470"/>
      <c r="E67" s="472"/>
      <c r="F67" s="470"/>
      <c r="G67" s="472"/>
      <c r="H67" s="470"/>
      <c r="I67" s="472"/>
      <c r="J67" s="468"/>
      <c r="K67" s="469"/>
      <c r="L67" s="470"/>
      <c r="M67" s="472"/>
      <c r="N67" s="470"/>
      <c r="O67" s="472"/>
    </row>
    <row r="68" spans="1:15" ht="20.100000000000001" customHeight="1">
      <c r="A68" s="486"/>
      <c r="B68" s="486"/>
      <c r="C68" s="486"/>
      <c r="D68" s="470"/>
      <c r="E68" s="472"/>
      <c r="F68" s="470"/>
      <c r="G68" s="472"/>
      <c r="H68" s="470"/>
      <c r="I68" s="472"/>
      <c r="J68" s="468"/>
      <c r="K68" s="469"/>
      <c r="L68" s="470"/>
      <c r="M68" s="472"/>
      <c r="N68" s="470"/>
      <c r="O68" s="472"/>
    </row>
    <row r="69" spans="1:15" ht="20.100000000000001" customHeight="1">
      <c r="A69" s="486" t="s">
        <v>316</v>
      </c>
      <c r="B69" s="486"/>
      <c r="C69" s="486"/>
      <c r="D69" s="470"/>
      <c r="E69" s="472"/>
      <c r="F69" s="470"/>
      <c r="G69" s="472"/>
      <c r="H69" s="470"/>
      <c r="I69" s="472"/>
      <c r="J69" s="468"/>
      <c r="K69" s="469"/>
      <c r="L69" s="470"/>
      <c r="M69" s="472"/>
      <c r="N69" s="470"/>
      <c r="O69" s="472"/>
    </row>
    <row r="70" spans="1:15" ht="20.100000000000001" customHeight="1">
      <c r="A70" s="486" t="s">
        <v>103</v>
      </c>
      <c r="B70" s="486"/>
      <c r="C70" s="486"/>
      <c r="D70" s="470"/>
      <c r="E70" s="472"/>
      <c r="F70" s="470"/>
      <c r="G70" s="472"/>
      <c r="H70" s="470"/>
      <c r="I70" s="472"/>
      <c r="J70" s="468"/>
      <c r="K70" s="469"/>
      <c r="L70" s="470"/>
      <c r="M70" s="472"/>
      <c r="N70" s="470"/>
      <c r="O70" s="472"/>
    </row>
    <row r="71" spans="1:15" ht="20.100000000000001" customHeight="1">
      <c r="A71" s="486"/>
      <c r="B71" s="486"/>
      <c r="C71" s="486"/>
      <c r="D71" s="470"/>
      <c r="E71" s="472"/>
      <c r="F71" s="470"/>
      <c r="G71" s="472"/>
      <c r="H71" s="470"/>
      <c r="I71" s="472"/>
      <c r="J71" s="468"/>
      <c r="K71" s="469"/>
      <c r="L71" s="470"/>
      <c r="M71" s="472"/>
      <c r="N71" s="470"/>
      <c r="O71" s="472"/>
    </row>
    <row r="72" spans="1:15" ht="24.95" customHeight="1">
      <c r="A72" s="486" t="s">
        <v>57</v>
      </c>
      <c r="B72" s="486"/>
      <c r="C72" s="486"/>
      <c r="D72" s="470"/>
      <c r="E72" s="472"/>
      <c r="F72" s="470"/>
      <c r="G72" s="472"/>
      <c r="H72" s="470"/>
      <c r="I72" s="472"/>
      <c r="J72" s="468"/>
      <c r="K72" s="469"/>
      <c r="L72" s="470"/>
      <c r="M72" s="472"/>
      <c r="N72" s="470"/>
      <c r="O72" s="472"/>
    </row>
    <row r="73" spans="1:15">
      <c r="C73" s="58"/>
      <c r="D73" s="58"/>
      <c r="E73" s="58"/>
    </row>
    <row r="74" spans="1:15">
      <c r="C74" s="58"/>
      <c r="D74" s="58"/>
      <c r="E74" s="58"/>
    </row>
    <row r="75" spans="1:15">
      <c r="C75" s="58"/>
      <c r="D75" s="58"/>
      <c r="E75" s="58"/>
    </row>
    <row r="76" spans="1:15">
      <c r="C76" s="58"/>
      <c r="D76" s="58"/>
      <c r="E76" s="58"/>
    </row>
    <row r="77" spans="1:15">
      <c r="C77" s="58"/>
      <c r="D77" s="58"/>
      <c r="E77" s="58"/>
    </row>
    <row r="78" spans="1:15">
      <c r="C78" s="58"/>
      <c r="D78" s="58"/>
      <c r="E78" s="58"/>
    </row>
    <row r="79" spans="1:15">
      <c r="C79" s="58"/>
      <c r="D79" s="58"/>
      <c r="E79" s="58"/>
    </row>
    <row r="80" spans="1:15">
      <c r="C80" s="58"/>
      <c r="D80" s="58"/>
      <c r="E80" s="58"/>
    </row>
    <row r="81" spans="3:5">
      <c r="C81" s="58"/>
      <c r="D81" s="58"/>
      <c r="E81" s="58"/>
    </row>
    <row r="82" spans="3:5">
      <c r="C82" s="58"/>
      <c r="D82" s="58"/>
      <c r="E82" s="58"/>
    </row>
    <row r="83" spans="3:5">
      <c r="C83" s="58"/>
      <c r="D83" s="58"/>
      <c r="E83" s="58"/>
    </row>
    <row r="84" spans="3:5">
      <c r="C84" s="58"/>
      <c r="D84" s="58"/>
      <c r="E84" s="58"/>
    </row>
    <row r="85" spans="3:5">
      <c r="C85" s="58"/>
      <c r="D85" s="58"/>
      <c r="E85" s="58"/>
    </row>
    <row r="86" spans="3:5">
      <c r="C86" s="58"/>
      <c r="D86" s="58"/>
      <c r="E86" s="58"/>
    </row>
  </sheetData>
  <mergeCells count="305">
    <mergeCell ref="A49:C49"/>
    <mergeCell ref="A47:C47"/>
    <mergeCell ref="D55:E55"/>
    <mergeCell ref="F55:G55"/>
    <mergeCell ref="D44:F44"/>
    <mergeCell ref="B33:C33"/>
    <mergeCell ref="B34:C34"/>
    <mergeCell ref="J34:K34"/>
    <mergeCell ref="F34:G34"/>
    <mergeCell ref="D53:E53"/>
    <mergeCell ref="D34:E34"/>
    <mergeCell ref="H34:I34"/>
    <mergeCell ref="H33:I33"/>
    <mergeCell ref="H53:J53"/>
    <mergeCell ref="K55:L55"/>
    <mergeCell ref="A44:C45"/>
    <mergeCell ref="A43:O43"/>
    <mergeCell ref="M41:O41"/>
    <mergeCell ref="M42:O42"/>
    <mergeCell ref="F40:O40"/>
    <mergeCell ref="B40:E40"/>
    <mergeCell ref="A35:O35"/>
    <mergeCell ref="F39:O39"/>
    <mergeCell ref="B39:E39"/>
    <mergeCell ref="F38:O38"/>
    <mergeCell ref="B38:E38"/>
    <mergeCell ref="B17:C17"/>
    <mergeCell ref="B18:C18"/>
    <mergeCell ref="B20:C20"/>
    <mergeCell ref="B21:C21"/>
    <mergeCell ref="B22:C22"/>
    <mergeCell ref="B13:C13"/>
    <mergeCell ref="B14:C14"/>
    <mergeCell ref="B15:C15"/>
    <mergeCell ref="B16:C16"/>
    <mergeCell ref="D24:E24"/>
    <mergeCell ref="D25:E25"/>
    <mergeCell ref="A27:O27"/>
    <mergeCell ref="D22:E22"/>
    <mergeCell ref="D16:E16"/>
    <mergeCell ref="D17:E17"/>
    <mergeCell ref="L34:M34"/>
    <mergeCell ref="N28:O28"/>
    <mergeCell ref="N29:O29"/>
    <mergeCell ref="N30:O30"/>
    <mergeCell ref="N32:O32"/>
    <mergeCell ref="N33:O33"/>
    <mergeCell ref="N34:O34"/>
    <mergeCell ref="N22:O22"/>
    <mergeCell ref="N24:O24"/>
    <mergeCell ref="N25:O25"/>
    <mergeCell ref="A23:O23"/>
    <mergeCell ref="D32:E32"/>
    <mergeCell ref="D33:E33"/>
    <mergeCell ref="B32:C32"/>
    <mergeCell ref="A31:O31"/>
    <mergeCell ref="F33:G33"/>
    <mergeCell ref="J33:K33"/>
    <mergeCell ref="N26:O26"/>
    <mergeCell ref="D28:E28"/>
    <mergeCell ref="D29:E29"/>
    <mergeCell ref="D30:E30"/>
    <mergeCell ref="B24:C24"/>
    <mergeCell ref="B25:C25"/>
    <mergeCell ref="B26:C26"/>
    <mergeCell ref="B28:C28"/>
    <mergeCell ref="B30:C30"/>
    <mergeCell ref="B29:C29"/>
    <mergeCell ref="L22:M22"/>
    <mergeCell ref="L24:M24"/>
    <mergeCell ref="L25:M25"/>
    <mergeCell ref="H26:I26"/>
    <mergeCell ref="F22:G22"/>
    <mergeCell ref="F24:G24"/>
    <mergeCell ref="F25:G25"/>
    <mergeCell ref="J22:K22"/>
    <mergeCell ref="J24:K24"/>
    <mergeCell ref="J25:K25"/>
    <mergeCell ref="J26:K26"/>
    <mergeCell ref="L30:M30"/>
    <mergeCell ref="L29:M29"/>
    <mergeCell ref="J29:K29"/>
    <mergeCell ref="H22:I22"/>
    <mergeCell ref="H24:I24"/>
    <mergeCell ref="H25:I25"/>
    <mergeCell ref="L28:M28"/>
    <mergeCell ref="F18:G18"/>
    <mergeCell ref="F20:G20"/>
    <mergeCell ref="F21:G21"/>
    <mergeCell ref="D18:E18"/>
    <mergeCell ref="J18:K18"/>
    <mergeCell ref="J20:K20"/>
    <mergeCell ref="J21:K21"/>
    <mergeCell ref="A19:O19"/>
    <mergeCell ref="H18:I18"/>
    <mergeCell ref="H20:I20"/>
    <mergeCell ref="H21:I21"/>
    <mergeCell ref="N18:O18"/>
    <mergeCell ref="N20:O20"/>
    <mergeCell ref="N21:O21"/>
    <mergeCell ref="L18:M18"/>
    <mergeCell ref="L20:M20"/>
    <mergeCell ref="L21:M21"/>
    <mergeCell ref="D20:E20"/>
    <mergeCell ref="D21:E21"/>
    <mergeCell ref="L16:M16"/>
    <mergeCell ref="N16:O16"/>
    <mergeCell ref="L17:M17"/>
    <mergeCell ref="N17:O17"/>
    <mergeCell ref="F16:G16"/>
    <mergeCell ref="F17:G17"/>
    <mergeCell ref="H16:I16"/>
    <mergeCell ref="H17:I17"/>
    <mergeCell ref="J16:K16"/>
    <mergeCell ref="J17:K17"/>
    <mergeCell ref="F14:G14"/>
    <mergeCell ref="F15:G15"/>
    <mergeCell ref="D11:E11"/>
    <mergeCell ref="H15:I15"/>
    <mergeCell ref="J15:K15"/>
    <mergeCell ref="J14:K14"/>
    <mergeCell ref="L14:M14"/>
    <mergeCell ref="L15:M15"/>
    <mergeCell ref="D13:E13"/>
    <mergeCell ref="D14:E14"/>
    <mergeCell ref="A12:O12"/>
    <mergeCell ref="J13:K13"/>
    <mergeCell ref="H14:I14"/>
    <mergeCell ref="N15:O15"/>
    <mergeCell ref="B11:C11"/>
    <mergeCell ref="D15:E15"/>
    <mergeCell ref="N14:O14"/>
    <mergeCell ref="N13:O13"/>
    <mergeCell ref="F63:G63"/>
    <mergeCell ref="D64:E64"/>
    <mergeCell ref="F64:G64"/>
    <mergeCell ref="N70:O70"/>
    <mergeCell ref="N68:O68"/>
    <mergeCell ref="H69:I69"/>
    <mergeCell ref="J69:K69"/>
    <mergeCell ref="H63:I63"/>
    <mergeCell ref="L69:M69"/>
    <mergeCell ref="H66:I66"/>
    <mergeCell ref="N66:O66"/>
    <mergeCell ref="N64:O64"/>
    <mergeCell ref="N65:O65"/>
    <mergeCell ref="H64:I64"/>
    <mergeCell ref="J64:K64"/>
    <mergeCell ref="L65:M65"/>
    <mergeCell ref="H65:I65"/>
    <mergeCell ref="J65:K65"/>
    <mergeCell ref="J66:K66"/>
    <mergeCell ref="N67:O67"/>
    <mergeCell ref="H67:I67"/>
    <mergeCell ref="J67:K67"/>
    <mergeCell ref="L67:M67"/>
    <mergeCell ref="L71:M71"/>
    <mergeCell ref="N71:O71"/>
    <mergeCell ref="D72:E72"/>
    <mergeCell ref="F72:G72"/>
    <mergeCell ref="H72:I72"/>
    <mergeCell ref="J72:K72"/>
    <mergeCell ref="L72:M72"/>
    <mergeCell ref="H68:I68"/>
    <mergeCell ref="N72:O72"/>
    <mergeCell ref="D71:E71"/>
    <mergeCell ref="F71:G71"/>
    <mergeCell ref="H71:I71"/>
    <mergeCell ref="J71:K71"/>
    <mergeCell ref="N69:O69"/>
    <mergeCell ref="J70:K70"/>
    <mergeCell ref="K53:L53"/>
    <mergeCell ref="M53:O53"/>
    <mergeCell ref="A59:O59"/>
    <mergeCell ref="B58:C58"/>
    <mergeCell ref="D58:E58"/>
    <mergeCell ref="F58:G58"/>
    <mergeCell ref="B53:C53"/>
    <mergeCell ref="F53:G53"/>
    <mergeCell ref="A63:C63"/>
    <mergeCell ref="A62:C62"/>
    <mergeCell ref="D62:E62"/>
    <mergeCell ref="F62:G62"/>
    <mergeCell ref="F60:I60"/>
    <mergeCell ref="F61:G61"/>
    <mergeCell ref="D60:E61"/>
    <mergeCell ref="K57:L57"/>
    <mergeCell ref="L62:M62"/>
    <mergeCell ref="L61:M61"/>
    <mergeCell ref="N60:O61"/>
    <mergeCell ref="N62:O62"/>
    <mergeCell ref="L63:M63"/>
    <mergeCell ref="M58:O58"/>
    <mergeCell ref="N63:O63"/>
    <mergeCell ref="J63:K63"/>
    <mergeCell ref="A72:C72"/>
    <mergeCell ref="D65:E65"/>
    <mergeCell ref="F65:G65"/>
    <mergeCell ref="A70:C70"/>
    <mergeCell ref="D68:E68"/>
    <mergeCell ref="F68:G68"/>
    <mergeCell ref="A69:C69"/>
    <mergeCell ref="A68:C68"/>
    <mergeCell ref="A71:C71"/>
    <mergeCell ref="D67:E67"/>
    <mergeCell ref="A66:C66"/>
    <mergeCell ref="A67:C67"/>
    <mergeCell ref="F67:G67"/>
    <mergeCell ref="D66:E66"/>
    <mergeCell ref="F66:G66"/>
    <mergeCell ref="A64:C64"/>
    <mergeCell ref="L70:M70"/>
    <mergeCell ref="D70:E70"/>
    <mergeCell ref="F70:G70"/>
    <mergeCell ref="H70:I70"/>
    <mergeCell ref="A65:C65"/>
    <mergeCell ref="L66:M66"/>
    <mergeCell ref="B57:C57"/>
    <mergeCell ref="D57:E57"/>
    <mergeCell ref="J68:K68"/>
    <mergeCell ref="L68:M68"/>
    <mergeCell ref="D69:E69"/>
    <mergeCell ref="F69:G69"/>
    <mergeCell ref="L64:M64"/>
    <mergeCell ref="F57:G57"/>
    <mergeCell ref="H58:J58"/>
    <mergeCell ref="H57:J57"/>
    <mergeCell ref="H62:I62"/>
    <mergeCell ref="D63:E63"/>
    <mergeCell ref="M57:O57"/>
    <mergeCell ref="K58:L58"/>
    <mergeCell ref="J62:K62"/>
    <mergeCell ref="J60:M60"/>
    <mergeCell ref="J61:K61"/>
    <mergeCell ref="B52:C52"/>
    <mergeCell ref="D52:E52"/>
    <mergeCell ref="A51:O51"/>
    <mergeCell ref="F52:G52"/>
    <mergeCell ref="H52:J52"/>
    <mergeCell ref="K52:L52"/>
    <mergeCell ref="M52:O52"/>
    <mergeCell ref="H61:I61"/>
    <mergeCell ref="A60:C61"/>
    <mergeCell ref="M56:O56"/>
    <mergeCell ref="B56:C56"/>
    <mergeCell ref="D56:E56"/>
    <mergeCell ref="F56:G56"/>
    <mergeCell ref="H56:J56"/>
    <mergeCell ref="M54:O54"/>
    <mergeCell ref="B54:C54"/>
    <mergeCell ref="H54:J54"/>
    <mergeCell ref="F54:G54"/>
    <mergeCell ref="D54:E54"/>
    <mergeCell ref="K54:L54"/>
    <mergeCell ref="B55:C55"/>
    <mergeCell ref="K56:L56"/>
    <mergeCell ref="H55:J55"/>
    <mergeCell ref="M55:O55"/>
    <mergeCell ref="O44:O45"/>
    <mergeCell ref="G44:I44"/>
    <mergeCell ref="J44:L44"/>
    <mergeCell ref="M44:N44"/>
    <mergeCell ref="A50:C50"/>
    <mergeCell ref="A46:C46"/>
    <mergeCell ref="A48:C48"/>
    <mergeCell ref="A37:O37"/>
    <mergeCell ref="D26:E26"/>
    <mergeCell ref="L26:M26"/>
    <mergeCell ref="F26:G26"/>
    <mergeCell ref="F28:G28"/>
    <mergeCell ref="F29:G29"/>
    <mergeCell ref="F30:G30"/>
    <mergeCell ref="F32:G32"/>
    <mergeCell ref="J28:K28"/>
    <mergeCell ref="H28:I28"/>
    <mergeCell ref="H29:I29"/>
    <mergeCell ref="H30:I30"/>
    <mergeCell ref="H32:I32"/>
    <mergeCell ref="J30:K30"/>
    <mergeCell ref="L32:M32"/>
    <mergeCell ref="J32:K32"/>
    <mergeCell ref="L33:M33"/>
    <mergeCell ref="B10:C10"/>
    <mergeCell ref="H13:I13"/>
    <mergeCell ref="A5:O5"/>
    <mergeCell ref="A6:O6"/>
    <mergeCell ref="N1:O1"/>
    <mergeCell ref="N2:O2"/>
    <mergeCell ref="A3:O3"/>
    <mergeCell ref="A4:O4"/>
    <mergeCell ref="A7:O7"/>
    <mergeCell ref="A9:O9"/>
    <mergeCell ref="F10:G10"/>
    <mergeCell ref="F11:G11"/>
    <mergeCell ref="H10:I10"/>
    <mergeCell ref="J10:K10"/>
    <mergeCell ref="L10:M10"/>
    <mergeCell ref="N10:O10"/>
    <mergeCell ref="D10:E10"/>
    <mergeCell ref="L13:M13"/>
    <mergeCell ref="L11:M11"/>
    <mergeCell ref="N11:O11"/>
    <mergeCell ref="H11:I11"/>
    <mergeCell ref="J11:K11"/>
    <mergeCell ref="F13:G13"/>
  </mergeCells>
  <phoneticPr fontId="3" type="noConversion"/>
  <pageMargins left="0.59055118110236227" right="0.59055118110236227" top="0.78740157480314965" bottom="0.39370078740157483" header="0.31496062992125984" footer="0.15748031496062992"/>
  <pageSetup paperSize="9" scale="49" fitToHeight="2" orientation="landscape" horizontalDpi="1200" verticalDpi="1200" copies="3" r:id="rId1"/>
  <headerFooter alignWithMargins="0"/>
  <legacyDrawing r:id="rId2"/>
</worksheet>
</file>

<file path=xl/worksheets/sheet8.xml><?xml version="1.0" encoding="utf-8"?>
<worksheet xmlns="http://schemas.openxmlformats.org/spreadsheetml/2006/main" xmlns:r="http://schemas.openxmlformats.org/officeDocument/2006/relationships">
  <sheetPr enableFormatConditionsCalculation="0">
    <tabColor rgb="FFFFFF00"/>
    <pageSetUpPr fitToPage="1"/>
  </sheetPr>
  <dimension ref="A1:AF91"/>
  <sheetViews>
    <sheetView tabSelected="1" topLeftCell="A3" zoomScale="60" zoomScaleNormal="60" zoomScaleSheetLayoutView="70" zoomScalePageLayoutView="70" workbookViewId="0">
      <selection activeCell="H21" sqref="H21:Q21"/>
    </sheetView>
  </sheetViews>
  <sheetFormatPr defaultRowHeight="20.25" outlineLevelRow="1"/>
  <cols>
    <col min="1" max="1" width="5.7109375" style="24" customWidth="1"/>
    <col min="2" max="2" width="4.42578125" style="24" customWidth="1"/>
    <col min="3" max="3" width="28.7109375" style="24" customWidth="1"/>
    <col min="4" max="6" width="8.42578125" style="24" customWidth="1"/>
    <col min="7" max="9" width="11.28515625" style="24" customWidth="1"/>
    <col min="10" max="10" width="8.7109375" style="24" customWidth="1"/>
    <col min="11" max="11" width="7" style="24" customWidth="1"/>
    <col min="12" max="12" width="8.5703125" style="24" customWidth="1"/>
    <col min="13" max="13" width="12.28515625" style="24" customWidth="1"/>
    <col min="14" max="14" width="12.5703125" style="24" customWidth="1"/>
    <col min="15" max="15" width="14.5703125" style="24" customWidth="1"/>
    <col min="16" max="16" width="14" style="24" customWidth="1"/>
    <col min="17" max="17" width="12.5703125" style="24" customWidth="1"/>
    <col min="18" max="18" width="12.28515625" style="24" customWidth="1"/>
    <col min="19" max="19" width="14.5703125" style="24" customWidth="1"/>
    <col min="20" max="20" width="14" style="24" customWidth="1"/>
    <col min="21" max="21" width="12.5703125" style="24" customWidth="1"/>
    <col min="22" max="22" width="12.28515625" style="24" customWidth="1"/>
    <col min="23" max="23" width="14.85546875" style="24" customWidth="1"/>
    <col min="24" max="24" width="14" style="24" customWidth="1"/>
    <col min="25" max="25" width="12.5703125" style="24" customWidth="1"/>
    <col min="26" max="26" width="12.28515625" style="24" customWidth="1"/>
    <col min="27" max="27" width="14.5703125" style="24" customWidth="1"/>
    <col min="28" max="28" width="13.7109375" style="24" customWidth="1"/>
    <col min="29" max="29" width="12.28515625" style="24" customWidth="1"/>
    <col min="30" max="30" width="12" style="24" customWidth="1"/>
    <col min="31" max="31" width="14.5703125" style="24" customWidth="1"/>
    <col min="32" max="32" width="14" style="24" customWidth="1"/>
    <col min="33" max="16384" width="9.140625" style="24"/>
  </cols>
  <sheetData>
    <row r="1" spans="1:32" ht="18.75" hidden="1" customHeight="1" outlineLevel="1">
      <c r="A1" s="12"/>
      <c r="B1" s="12"/>
      <c r="C1" s="12"/>
      <c r="D1" s="12"/>
      <c r="E1" s="12"/>
      <c r="F1" s="12"/>
      <c r="G1" s="12"/>
      <c r="H1" s="12"/>
      <c r="I1" s="12"/>
      <c r="J1" s="12"/>
      <c r="K1" s="12"/>
      <c r="L1" s="12"/>
      <c r="M1" s="12"/>
      <c r="N1" s="12"/>
      <c r="O1" s="12"/>
      <c r="P1" s="12"/>
      <c r="R1" s="26"/>
      <c r="S1" s="26"/>
      <c r="T1" s="26"/>
      <c r="U1" s="26"/>
      <c r="V1" s="26"/>
      <c r="AD1" s="449" t="s">
        <v>240</v>
      </c>
      <c r="AE1" s="449"/>
      <c r="AF1" s="449"/>
    </row>
    <row r="2" spans="1:32" ht="18.75" hidden="1" customHeight="1" outlineLevel="1">
      <c r="A2" s="12"/>
      <c r="B2" s="12"/>
      <c r="C2" s="12"/>
      <c r="D2" s="12"/>
      <c r="E2" s="12"/>
      <c r="F2" s="12"/>
      <c r="G2" s="12"/>
      <c r="H2" s="12"/>
      <c r="I2" s="12"/>
      <c r="J2" s="12"/>
      <c r="K2" s="12"/>
      <c r="L2" s="12"/>
      <c r="M2" s="12"/>
      <c r="N2" s="12"/>
      <c r="O2" s="12"/>
      <c r="P2" s="12"/>
      <c r="R2" s="26"/>
      <c r="S2" s="26"/>
      <c r="T2" s="26"/>
      <c r="U2" s="26"/>
      <c r="V2" s="26"/>
      <c r="AD2" s="449"/>
      <c r="AE2" s="449"/>
      <c r="AF2" s="449"/>
    </row>
    <row r="3" spans="1:32" s="85" customFormat="1" ht="18.75" customHeight="1" collapsed="1">
      <c r="A3" s="520" t="s">
        <v>251</v>
      </c>
      <c r="B3" s="520"/>
      <c r="C3" s="520"/>
      <c r="D3" s="520"/>
      <c r="E3" s="520"/>
      <c r="F3" s="520"/>
      <c r="G3" s="520"/>
      <c r="H3" s="520"/>
      <c r="I3" s="520"/>
      <c r="J3" s="520"/>
      <c r="K3" s="520"/>
      <c r="L3" s="520"/>
      <c r="M3" s="520"/>
      <c r="N3" s="520"/>
      <c r="O3" s="520"/>
      <c r="P3" s="520"/>
      <c r="Q3" s="520"/>
      <c r="R3" s="520"/>
      <c r="S3" s="520"/>
      <c r="T3" s="520"/>
      <c r="U3" s="520"/>
      <c r="V3" s="520"/>
      <c r="W3" s="520"/>
      <c r="X3" s="520"/>
      <c r="Y3" s="520"/>
      <c r="Z3" s="520"/>
      <c r="AA3" s="520"/>
      <c r="AB3" s="520"/>
      <c r="AC3" s="520"/>
      <c r="AD3" s="520"/>
      <c r="AE3" s="520"/>
      <c r="AF3" s="520"/>
    </row>
    <row r="4" spans="1:32">
      <c r="A4" s="60"/>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row>
    <row r="5" spans="1:32" ht="27.75" customHeight="1">
      <c r="A5" s="536" t="s">
        <v>52</v>
      </c>
      <c r="B5" s="545" t="s">
        <v>195</v>
      </c>
      <c r="C5" s="546"/>
      <c r="D5" s="553" t="s">
        <v>196</v>
      </c>
      <c r="E5" s="561"/>
      <c r="F5" s="554"/>
      <c r="G5" s="527" t="s">
        <v>349</v>
      </c>
      <c r="H5" s="527"/>
      <c r="I5" s="527"/>
      <c r="J5" s="527"/>
      <c r="K5" s="527"/>
      <c r="L5" s="527"/>
      <c r="M5" s="527"/>
      <c r="N5" s="553" t="s">
        <v>197</v>
      </c>
      <c r="O5" s="561"/>
      <c r="P5" s="561"/>
      <c r="Q5" s="554"/>
      <c r="R5" s="573" t="s">
        <v>306</v>
      </c>
      <c r="S5" s="574"/>
      <c r="T5" s="574"/>
      <c r="U5" s="574"/>
      <c r="V5" s="574"/>
      <c r="W5" s="574"/>
      <c r="X5" s="574"/>
      <c r="Y5" s="574"/>
      <c r="Z5" s="574"/>
      <c r="AA5" s="574"/>
      <c r="AB5" s="574"/>
      <c r="AC5" s="574"/>
      <c r="AD5" s="574"/>
      <c r="AE5" s="574"/>
      <c r="AF5" s="575"/>
    </row>
    <row r="6" spans="1:32" ht="48.75" customHeight="1">
      <c r="A6" s="538"/>
      <c r="B6" s="549"/>
      <c r="C6" s="550"/>
      <c r="D6" s="555"/>
      <c r="E6" s="565"/>
      <c r="F6" s="556"/>
      <c r="G6" s="527"/>
      <c r="H6" s="527"/>
      <c r="I6" s="527"/>
      <c r="J6" s="527"/>
      <c r="K6" s="527"/>
      <c r="L6" s="527"/>
      <c r="M6" s="527"/>
      <c r="N6" s="555"/>
      <c r="O6" s="565"/>
      <c r="P6" s="565"/>
      <c r="Q6" s="556"/>
      <c r="R6" s="566" t="s">
        <v>198</v>
      </c>
      <c r="S6" s="567"/>
      <c r="T6" s="568"/>
      <c r="U6" s="566" t="s">
        <v>199</v>
      </c>
      <c r="V6" s="567"/>
      <c r="W6" s="568"/>
      <c r="X6" s="566" t="s">
        <v>41</v>
      </c>
      <c r="Y6" s="567"/>
      <c r="Z6" s="568"/>
      <c r="AA6" s="573" t="s">
        <v>200</v>
      </c>
      <c r="AB6" s="574"/>
      <c r="AC6" s="575"/>
      <c r="AD6" s="573" t="s">
        <v>201</v>
      </c>
      <c r="AE6" s="574"/>
      <c r="AF6" s="575"/>
    </row>
    <row r="7" spans="1:32" ht="18.75" customHeight="1">
      <c r="A7" s="61">
        <v>1</v>
      </c>
      <c r="B7" s="569">
        <v>2</v>
      </c>
      <c r="C7" s="570"/>
      <c r="D7" s="453">
        <v>3</v>
      </c>
      <c r="E7" s="463"/>
      <c r="F7" s="454"/>
      <c r="G7" s="453">
        <v>4</v>
      </c>
      <c r="H7" s="463"/>
      <c r="I7" s="463"/>
      <c r="J7" s="463"/>
      <c r="K7" s="463"/>
      <c r="L7" s="463"/>
      <c r="M7" s="454"/>
      <c r="N7" s="453">
        <v>5</v>
      </c>
      <c r="O7" s="463"/>
      <c r="P7" s="463"/>
      <c r="Q7" s="454"/>
      <c r="R7" s="453">
        <v>6</v>
      </c>
      <c r="S7" s="463"/>
      <c r="T7" s="454"/>
      <c r="U7" s="453">
        <v>7</v>
      </c>
      <c r="V7" s="463"/>
      <c r="W7" s="454"/>
      <c r="X7" s="487">
        <v>8</v>
      </c>
      <c r="Y7" s="493"/>
      <c r="Z7" s="488"/>
      <c r="AA7" s="487">
        <v>9</v>
      </c>
      <c r="AB7" s="493"/>
      <c r="AC7" s="488"/>
      <c r="AD7" s="487">
        <v>10</v>
      </c>
      <c r="AE7" s="493"/>
      <c r="AF7" s="488"/>
    </row>
    <row r="8" spans="1:32" ht="20.100000000000001" customHeight="1">
      <c r="A8" s="61"/>
      <c r="B8" s="571"/>
      <c r="C8" s="572"/>
      <c r="D8" s="477"/>
      <c r="E8" s="478"/>
      <c r="F8" s="479"/>
      <c r="G8" s="477"/>
      <c r="H8" s="478"/>
      <c r="I8" s="478"/>
      <c r="J8" s="478"/>
      <c r="K8" s="478"/>
      <c r="L8" s="478"/>
      <c r="M8" s="479"/>
      <c r="N8" s="470"/>
      <c r="O8" s="471"/>
      <c r="P8" s="471"/>
      <c r="Q8" s="472"/>
      <c r="R8" s="470"/>
      <c r="S8" s="471"/>
      <c r="T8" s="472"/>
      <c r="U8" s="470"/>
      <c r="V8" s="471"/>
      <c r="W8" s="472"/>
      <c r="X8" s="470"/>
      <c r="Y8" s="471"/>
      <c r="Z8" s="472"/>
      <c r="AA8" s="470"/>
      <c r="AB8" s="471"/>
      <c r="AC8" s="472"/>
      <c r="AD8" s="470"/>
      <c r="AE8" s="471"/>
      <c r="AF8" s="472"/>
    </row>
    <row r="9" spans="1:32" ht="20.100000000000001" customHeight="1">
      <c r="A9" s="61"/>
      <c r="B9" s="571"/>
      <c r="C9" s="572"/>
      <c r="D9" s="477"/>
      <c r="E9" s="478"/>
      <c r="F9" s="479"/>
      <c r="G9" s="477"/>
      <c r="H9" s="478"/>
      <c r="I9" s="478"/>
      <c r="J9" s="478"/>
      <c r="K9" s="478"/>
      <c r="L9" s="478"/>
      <c r="M9" s="479"/>
      <c r="N9" s="470"/>
      <c r="O9" s="471"/>
      <c r="P9" s="471"/>
      <c r="Q9" s="472"/>
      <c r="R9" s="470"/>
      <c r="S9" s="471"/>
      <c r="T9" s="472"/>
      <c r="U9" s="470"/>
      <c r="V9" s="471"/>
      <c r="W9" s="472"/>
      <c r="X9" s="470"/>
      <c r="Y9" s="471"/>
      <c r="Z9" s="472"/>
      <c r="AA9" s="470"/>
      <c r="AB9" s="471"/>
      <c r="AC9" s="472"/>
      <c r="AD9" s="470"/>
      <c r="AE9" s="471"/>
      <c r="AF9" s="472"/>
    </row>
    <row r="10" spans="1:32" ht="20.100000000000001" customHeight="1">
      <c r="A10" s="61"/>
      <c r="B10" s="571"/>
      <c r="C10" s="572"/>
      <c r="D10" s="477"/>
      <c r="E10" s="478"/>
      <c r="F10" s="479"/>
      <c r="G10" s="477"/>
      <c r="H10" s="478"/>
      <c r="I10" s="478"/>
      <c r="J10" s="478"/>
      <c r="K10" s="478"/>
      <c r="L10" s="478"/>
      <c r="M10" s="479"/>
      <c r="N10" s="470"/>
      <c r="O10" s="471"/>
      <c r="P10" s="471"/>
      <c r="Q10" s="472"/>
      <c r="R10" s="470"/>
      <c r="S10" s="471"/>
      <c r="T10" s="472"/>
      <c r="U10" s="470"/>
      <c r="V10" s="471"/>
      <c r="W10" s="472"/>
      <c r="X10" s="470"/>
      <c r="Y10" s="471"/>
      <c r="Z10" s="472"/>
      <c r="AA10" s="470"/>
      <c r="AB10" s="471"/>
      <c r="AC10" s="472"/>
      <c r="AD10" s="470"/>
      <c r="AE10" s="471"/>
      <c r="AF10" s="472"/>
    </row>
    <row r="11" spans="1:32" ht="20.100000000000001" customHeight="1">
      <c r="A11" s="61"/>
      <c r="B11" s="571"/>
      <c r="C11" s="572"/>
      <c r="D11" s="477"/>
      <c r="E11" s="478"/>
      <c r="F11" s="479"/>
      <c r="G11" s="477"/>
      <c r="H11" s="478"/>
      <c r="I11" s="478"/>
      <c r="J11" s="478"/>
      <c r="K11" s="478"/>
      <c r="L11" s="478"/>
      <c r="M11" s="479"/>
      <c r="N11" s="470"/>
      <c r="O11" s="471"/>
      <c r="P11" s="471"/>
      <c r="Q11" s="472"/>
      <c r="R11" s="470"/>
      <c r="S11" s="471"/>
      <c r="T11" s="472"/>
      <c r="U11" s="470"/>
      <c r="V11" s="471"/>
      <c r="W11" s="472"/>
      <c r="X11" s="470"/>
      <c r="Y11" s="471"/>
      <c r="Z11" s="472"/>
      <c r="AA11" s="470"/>
      <c r="AB11" s="471"/>
      <c r="AC11" s="472"/>
      <c r="AD11" s="470"/>
      <c r="AE11" s="471"/>
      <c r="AF11" s="472"/>
    </row>
    <row r="12" spans="1:32" ht="24.95" customHeight="1">
      <c r="A12" s="558" t="s">
        <v>57</v>
      </c>
      <c r="B12" s="559"/>
      <c r="C12" s="559"/>
      <c r="D12" s="559"/>
      <c r="E12" s="559"/>
      <c r="F12" s="559"/>
      <c r="G12" s="559"/>
      <c r="H12" s="559"/>
      <c r="I12" s="559"/>
      <c r="J12" s="559"/>
      <c r="K12" s="559"/>
      <c r="L12" s="559"/>
      <c r="M12" s="560"/>
      <c r="N12" s="470"/>
      <c r="O12" s="471"/>
      <c r="P12" s="471"/>
      <c r="Q12" s="472"/>
      <c r="R12" s="470"/>
      <c r="S12" s="471"/>
      <c r="T12" s="472"/>
      <c r="U12" s="470"/>
      <c r="V12" s="471"/>
      <c r="W12" s="472"/>
      <c r="X12" s="470"/>
      <c r="Y12" s="471"/>
      <c r="Z12" s="472"/>
      <c r="AA12" s="470"/>
      <c r="AB12" s="471"/>
      <c r="AC12" s="472"/>
      <c r="AD12" s="470"/>
      <c r="AE12" s="471"/>
      <c r="AF12" s="472"/>
    </row>
    <row r="13" spans="1:32" ht="11.25" customHeight="1">
      <c r="A13" s="50"/>
      <c r="B13" s="50"/>
      <c r="C13" s="50"/>
      <c r="D13" s="50"/>
      <c r="E13" s="50"/>
      <c r="F13" s="50"/>
      <c r="G13" s="50"/>
      <c r="H13" s="50"/>
      <c r="I13" s="50"/>
      <c r="J13" s="50"/>
      <c r="K13" s="50"/>
      <c r="L13" s="50"/>
      <c r="M13" s="50"/>
      <c r="N13" s="49"/>
      <c r="O13" s="49"/>
      <c r="P13" s="49"/>
      <c r="Q13" s="49"/>
      <c r="R13" s="49"/>
      <c r="S13" s="49"/>
      <c r="T13" s="49"/>
      <c r="U13" s="49"/>
      <c r="V13" s="49"/>
      <c r="W13" s="49"/>
      <c r="X13" s="49"/>
      <c r="Y13" s="49"/>
      <c r="Z13" s="49"/>
      <c r="AA13" s="49"/>
      <c r="AB13" s="49"/>
      <c r="AC13" s="49"/>
      <c r="AD13" s="49"/>
      <c r="AE13" s="62"/>
      <c r="AF13" s="62"/>
    </row>
    <row r="14" spans="1:32" ht="10.5" customHeight="1">
      <c r="A14" s="63"/>
      <c r="B14" s="63"/>
      <c r="C14" s="63"/>
      <c r="D14" s="63"/>
      <c r="E14" s="63"/>
      <c r="F14" s="63"/>
      <c r="G14" s="63"/>
      <c r="H14" s="63"/>
      <c r="I14" s="63"/>
      <c r="J14" s="63"/>
      <c r="K14" s="63"/>
      <c r="L14" s="63"/>
      <c r="M14" s="63"/>
      <c r="N14" s="64"/>
      <c r="O14" s="64"/>
      <c r="P14" s="64"/>
      <c r="Q14" s="64"/>
      <c r="R14" s="65"/>
      <c r="S14" s="65"/>
      <c r="T14" s="65"/>
      <c r="U14" s="65"/>
      <c r="V14" s="65"/>
      <c r="W14" s="65"/>
      <c r="X14" s="66"/>
      <c r="Y14" s="66"/>
      <c r="Z14" s="66"/>
      <c r="AA14" s="66"/>
      <c r="AB14" s="66"/>
      <c r="AC14" s="66"/>
      <c r="AD14" s="66"/>
      <c r="AE14" s="67"/>
      <c r="AF14" s="67"/>
    </row>
    <row r="15" spans="1:32" s="86" customFormat="1" ht="18.75" customHeight="1">
      <c r="A15" s="520" t="s">
        <v>252</v>
      </c>
      <c r="B15" s="520"/>
      <c r="C15" s="520"/>
      <c r="D15" s="520"/>
      <c r="E15" s="520"/>
      <c r="F15" s="520"/>
      <c r="G15" s="520"/>
      <c r="H15" s="520"/>
      <c r="I15" s="520"/>
      <c r="J15" s="520"/>
      <c r="K15" s="520"/>
      <c r="L15" s="520"/>
      <c r="M15" s="520"/>
      <c r="N15" s="520"/>
      <c r="O15" s="520"/>
      <c r="P15" s="520"/>
      <c r="Q15" s="520"/>
      <c r="R15" s="520"/>
      <c r="S15" s="520"/>
      <c r="T15" s="520"/>
      <c r="U15" s="520"/>
      <c r="V15" s="520"/>
      <c r="W15" s="520"/>
      <c r="X15" s="520"/>
      <c r="Y15" s="520"/>
      <c r="Z15" s="520"/>
      <c r="AA15" s="520"/>
      <c r="AB15" s="520"/>
      <c r="AC15" s="520"/>
      <c r="AD15" s="520"/>
      <c r="AE15" s="520"/>
      <c r="AF15" s="520"/>
    </row>
    <row r="16" spans="1:32" s="59" customFormat="1" ht="18.75" customHeight="1"/>
    <row r="17" spans="1:32" ht="29.25" customHeight="1">
      <c r="A17" s="580" t="s">
        <v>52</v>
      </c>
      <c r="B17" s="545" t="s">
        <v>202</v>
      </c>
      <c r="C17" s="546"/>
      <c r="D17" s="553" t="s">
        <v>195</v>
      </c>
      <c r="E17" s="561"/>
      <c r="F17" s="561"/>
      <c r="G17" s="554"/>
      <c r="H17" s="527" t="s">
        <v>349</v>
      </c>
      <c r="I17" s="527"/>
      <c r="J17" s="527"/>
      <c r="K17" s="527"/>
      <c r="L17" s="527"/>
      <c r="M17" s="527"/>
      <c r="N17" s="527"/>
      <c r="O17" s="527"/>
      <c r="P17" s="527"/>
      <c r="Q17" s="527"/>
      <c r="R17" s="527" t="s">
        <v>203</v>
      </c>
      <c r="S17" s="527"/>
      <c r="T17" s="527"/>
      <c r="U17" s="527"/>
      <c r="V17" s="527"/>
      <c r="W17" s="557" t="s">
        <v>204</v>
      </c>
      <c r="X17" s="557"/>
      <c r="Y17" s="557"/>
      <c r="Z17" s="557"/>
      <c r="AA17" s="557"/>
      <c r="AB17" s="557"/>
      <c r="AC17" s="557"/>
      <c r="AD17" s="557"/>
      <c r="AE17" s="557"/>
      <c r="AF17" s="557"/>
    </row>
    <row r="18" spans="1:32" ht="24.95" customHeight="1">
      <c r="A18" s="580"/>
      <c r="B18" s="547"/>
      <c r="C18" s="548"/>
      <c r="D18" s="562"/>
      <c r="E18" s="563"/>
      <c r="F18" s="563"/>
      <c r="G18" s="564"/>
      <c r="H18" s="527"/>
      <c r="I18" s="527"/>
      <c r="J18" s="527"/>
      <c r="K18" s="527"/>
      <c r="L18" s="527"/>
      <c r="M18" s="527"/>
      <c r="N18" s="527"/>
      <c r="O18" s="527"/>
      <c r="P18" s="527"/>
      <c r="Q18" s="527"/>
      <c r="R18" s="527"/>
      <c r="S18" s="527"/>
      <c r="T18" s="527"/>
      <c r="U18" s="527"/>
      <c r="V18" s="527"/>
      <c r="W18" s="557" t="s">
        <v>310</v>
      </c>
      <c r="X18" s="557"/>
      <c r="Y18" s="553" t="s">
        <v>246</v>
      </c>
      <c r="Z18" s="554"/>
      <c r="AA18" s="553" t="s">
        <v>247</v>
      </c>
      <c r="AB18" s="554"/>
      <c r="AC18" s="553" t="s">
        <v>274</v>
      </c>
      <c r="AD18" s="554"/>
      <c r="AE18" s="553" t="s">
        <v>275</v>
      </c>
      <c r="AF18" s="554"/>
    </row>
    <row r="19" spans="1:32" ht="24.95" customHeight="1">
      <c r="A19" s="580"/>
      <c r="B19" s="549"/>
      <c r="C19" s="550"/>
      <c r="D19" s="555"/>
      <c r="E19" s="565"/>
      <c r="F19" s="565"/>
      <c r="G19" s="556"/>
      <c r="H19" s="527"/>
      <c r="I19" s="527"/>
      <c r="J19" s="527"/>
      <c r="K19" s="527"/>
      <c r="L19" s="527"/>
      <c r="M19" s="527"/>
      <c r="N19" s="527"/>
      <c r="O19" s="527"/>
      <c r="P19" s="527"/>
      <c r="Q19" s="527"/>
      <c r="R19" s="527"/>
      <c r="S19" s="527"/>
      <c r="T19" s="527"/>
      <c r="U19" s="527"/>
      <c r="V19" s="527"/>
      <c r="W19" s="557"/>
      <c r="X19" s="557"/>
      <c r="Y19" s="555"/>
      <c r="Z19" s="556"/>
      <c r="AA19" s="555"/>
      <c r="AB19" s="556"/>
      <c r="AC19" s="555"/>
      <c r="AD19" s="556"/>
      <c r="AE19" s="555"/>
      <c r="AF19" s="556"/>
    </row>
    <row r="20" spans="1:32" ht="18.75" customHeight="1">
      <c r="A20" s="68">
        <v>1</v>
      </c>
      <c r="B20" s="569">
        <v>2</v>
      </c>
      <c r="C20" s="570"/>
      <c r="D20" s="453">
        <v>3</v>
      </c>
      <c r="E20" s="463"/>
      <c r="F20" s="463"/>
      <c r="G20" s="454"/>
      <c r="H20" s="438">
        <v>4</v>
      </c>
      <c r="I20" s="438"/>
      <c r="J20" s="438"/>
      <c r="K20" s="438"/>
      <c r="L20" s="438"/>
      <c r="M20" s="438"/>
      <c r="N20" s="438"/>
      <c r="O20" s="438"/>
      <c r="P20" s="438"/>
      <c r="Q20" s="438"/>
      <c r="R20" s="438">
        <v>5</v>
      </c>
      <c r="S20" s="438"/>
      <c r="T20" s="438"/>
      <c r="U20" s="438"/>
      <c r="V20" s="438"/>
      <c r="W20" s="438">
        <v>6</v>
      </c>
      <c r="X20" s="438"/>
      <c r="Y20" s="492">
        <v>7</v>
      </c>
      <c r="Z20" s="492"/>
      <c r="AA20" s="492">
        <v>8</v>
      </c>
      <c r="AB20" s="492"/>
      <c r="AC20" s="492">
        <v>9</v>
      </c>
      <c r="AD20" s="492"/>
      <c r="AE20" s="492">
        <v>10</v>
      </c>
      <c r="AF20" s="492"/>
    </row>
    <row r="21" spans="1:32" ht="20.100000000000001" customHeight="1">
      <c r="A21" s="69"/>
      <c r="B21" s="539"/>
      <c r="C21" s="540"/>
      <c r="D21" s="477"/>
      <c r="E21" s="478"/>
      <c r="F21" s="478"/>
      <c r="G21" s="479"/>
      <c r="H21" s="481"/>
      <c r="I21" s="481"/>
      <c r="J21" s="481"/>
      <c r="K21" s="481"/>
      <c r="L21" s="481"/>
      <c r="M21" s="481"/>
      <c r="N21" s="481"/>
      <c r="O21" s="481"/>
      <c r="P21" s="481"/>
      <c r="Q21" s="481"/>
      <c r="R21" s="534"/>
      <c r="S21" s="534"/>
      <c r="T21" s="534"/>
      <c r="U21" s="534"/>
      <c r="V21" s="534"/>
      <c r="W21" s="480"/>
      <c r="X21" s="480"/>
      <c r="Y21" s="480"/>
      <c r="Z21" s="480"/>
      <c r="AA21" s="480"/>
      <c r="AB21" s="480"/>
      <c r="AC21" s="480"/>
      <c r="AD21" s="480"/>
      <c r="AE21" s="483"/>
      <c r="AF21" s="483"/>
    </row>
    <row r="22" spans="1:32" ht="20.100000000000001" customHeight="1">
      <c r="A22" s="69"/>
      <c r="B22" s="539"/>
      <c r="C22" s="540"/>
      <c r="D22" s="477"/>
      <c r="E22" s="478"/>
      <c r="F22" s="478"/>
      <c r="G22" s="479"/>
      <c r="H22" s="481"/>
      <c r="I22" s="481"/>
      <c r="J22" s="481"/>
      <c r="K22" s="481"/>
      <c r="L22" s="481"/>
      <c r="M22" s="481"/>
      <c r="N22" s="481"/>
      <c r="O22" s="481"/>
      <c r="P22" s="481"/>
      <c r="Q22" s="481"/>
      <c r="R22" s="534"/>
      <c r="S22" s="534"/>
      <c r="T22" s="534"/>
      <c r="U22" s="534"/>
      <c r="V22" s="534"/>
      <c r="W22" s="480"/>
      <c r="X22" s="480"/>
      <c r="Y22" s="480"/>
      <c r="Z22" s="480"/>
      <c r="AA22" s="480"/>
      <c r="AB22" s="480"/>
      <c r="AC22" s="480"/>
      <c r="AD22" s="480"/>
      <c r="AE22" s="483"/>
      <c r="AF22" s="483"/>
    </row>
    <row r="23" spans="1:32" ht="20.100000000000001" customHeight="1">
      <c r="A23" s="69"/>
      <c r="B23" s="539"/>
      <c r="C23" s="540"/>
      <c r="D23" s="477"/>
      <c r="E23" s="478"/>
      <c r="F23" s="478"/>
      <c r="G23" s="479"/>
      <c r="H23" s="481"/>
      <c r="I23" s="481"/>
      <c r="J23" s="481"/>
      <c r="K23" s="481"/>
      <c r="L23" s="481"/>
      <c r="M23" s="481"/>
      <c r="N23" s="481"/>
      <c r="O23" s="481"/>
      <c r="P23" s="481"/>
      <c r="Q23" s="481"/>
      <c r="R23" s="534"/>
      <c r="S23" s="534"/>
      <c r="T23" s="534"/>
      <c r="U23" s="534"/>
      <c r="V23" s="534"/>
      <c r="W23" s="480"/>
      <c r="X23" s="480"/>
      <c r="Y23" s="480"/>
      <c r="Z23" s="480"/>
      <c r="AA23" s="480"/>
      <c r="AB23" s="480"/>
      <c r="AC23" s="480"/>
      <c r="AD23" s="480"/>
      <c r="AE23" s="483"/>
      <c r="AF23" s="483"/>
    </row>
    <row r="24" spans="1:32" ht="20.100000000000001" customHeight="1">
      <c r="A24" s="69"/>
      <c r="B24" s="539"/>
      <c r="C24" s="540"/>
      <c r="D24" s="477"/>
      <c r="E24" s="478"/>
      <c r="F24" s="478"/>
      <c r="G24" s="479"/>
      <c r="H24" s="481"/>
      <c r="I24" s="481"/>
      <c r="J24" s="481"/>
      <c r="K24" s="481"/>
      <c r="L24" s="481"/>
      <c r="M24" s="481"/>
      <c r="N24" s="481"/>
      <c r="O24" s="481"/>
      <c r="P24" s="481"/>
      <c r="Q24" s="481"/>
      <c r="R24" s="534"/>
      <c r="S24" s="534"/>
      <c r="T24" s="534"/>
      <c r="U24" s="534"/>
      <c r="V24" s="534"/>
      <c r="W24" s="480"/>
      <c r="X24" s="480"/>
      <c r="Y24" s="480"/>
      <c r="Z24" s="480"/>
      <c r="AA24" s="480"/>
      <c r="AB24" s="480"/>
      <c r="AC24" s="480"/>
      <c r="AD24" s="480"/>
      <c r="AE24" s="483"/>
      <c r="AF24" s="483"/>
    </row>
    <row r="25" spans="1:32" ht="24.95" customHeight="1">
      <c r="A25" s="535" t="s">
        <v>57</v>
      </c>
      <c r="B25" s="535"/>
      <c r="C25" s="535"/>
      <c r="D25" s="535"/>
      <c r="E25" s="535"/>
      <c r="F25" s="535"/>
      <c r="G25" s="535"/>
      <c r="H25" s="535"/>
      <c r="I25" s="535"/>
      <c r="J25" s="535"/>
      <c r="K25" s="535"/>
      <c r="L25" s="535"/>
      <c r="M25" s="535"/>
      <c r="N25" s="535"/>
      <c r="O25" s="535"/>
      <c r="P25" s="535"/>
      <c r="Q25" s="535"/>
      <c r="R25" s="535"/>
      <c r="S25" s="535"/>
      <c r="T25" s="535"/>
      <c r="U25" s="535"/>
      <c r="V25" s="535"/>
      <c r="W25" s="480"/>
      <c r="X25" s="480"/>
      <c r="Y25" s="480"/>
      <c r="Z25" s="480"/>
      <c r="AA25" s="480"/>
      <c r="AB25" s="480"/>
      <c r="AC25" s="480"/>
      <c r="AD25" s="480"/>
      <c r="AE25" s="483"/>
      <c r="AF25" s="483"/>
    </row>
    <row r="26" spans="1:32">
      <c r="A26" s="12"/>
      <c r="B26" s="12"/>
      <c r="C26" s="12"/>
      <c r="D26" s="12"/>
      <c r="E26" s="12"/>
      <c r="F26" s="12"/>
      <c r="G26" s="12"/>
      <c r="H26" s="12"/>
      <c r="I26" s="12"/>
      <c r="J26" s="12"/>
      <c r="K26" s="12"/>
      <c r="L26" s="12"/>
      <c r="M26" s="12"/>
      <c r="N26" s="12"/>
      <c r="O26" s="12"/>
      <c r="P26" s="12"/>
      <c r="R26" s="26"/>
      <c r="S26" s="26"/>
      <c r="T26" s="26"/>
      <c r="U26" s="26"/>
      <c r="V26" s="26"/>
      <c r="AF26" s="26"/>
    </row>
    <row r="27" spans="1:32" ht="16.5" customHeight="1">
      <c r="A27" s="12"/>
      <c r="B27" s="12"/>
      <c r="C27" s="12"/>
      <c r="D27" s="12"/>
      <c r="E27" s="12"/>
      <c r="F27" s="12"/>
      <c r="G27" s="12"/>
      <c r="H27" s="12"/>
      <c r="I27" s="12"/>
      <c r="J27" s="12"/>
      <c r="K27" s="12"/>
      <c r="L27" s="12"/>
      <c r="M27" s="12"/>
      <c r="N27" s="12"/>
      <c r="O27" s="12"/>
      <c r="P27" s="12"/>
      <c r="R27" s="26"/>
      <c r="S27" s="26"/>
      <c r="T27" s="26"/>
      <c r="U27" s="26"/>
      <c r="V27" s="26"/>
      <c r="AF27" s="26"/>
    </row>
    <row r="28" spans="1:32" s="86" customFormat="1" ht="18.75" customHeight="1">
      <c r="A28" s="520" t="s">
        <v>216</v>
      </c>
      <c r="B28" s="520"/>
      <c r="C28" s="520"/>
      <c r="D28" s="520"/>
      <c r="E28" s="520"/>
      <c r="F28" s="520"/>
      <c r="G28" s="520"/>
      <c r="H28" s="520"/>
      <c r="I28" s="520"/>
      <c r="J28" s="520"/>
      <c r="K28" s="520"/>
      <c r="L28" s="520"/>
      <c r="M28" s="520"/>
      <c r="N28" s="520"/>
      <c r="O28" s="520"/>
      <c r="P28" s="520"/>
      <c r="Q28" s="520"/>
      <c r="R28" s="520"/>
      <c r="S28" s="520"/>
      <c r="T28" s="520"/>
      <c r="U28" s="520"/>
      <c r="V28" s="520"/>
      <c r="W28" s="520"/>
      <c r="X28" s="520"/>
      <c r="Y28" s="520"/>
      <c r="Z28" s="520"/>
      <c r="AA28" s="520"/>
      <c r="AB28" s="520"/>
      <c r="AC28" s="520"/>
      <c r="AD28" s="520"/>
      <c r="AE28" s="520"/>
      <c r="AF28" s="520"/>
    </row>
    <row r="29" spans="1:32">
      <c r="A29" s="70"/>
      <c r="B29" s="70"/>
      <c r="C29" s="70"/>
      <c r="D29" s="70"/>
      <c r="E29" s="70"/>
      <c r="F29" s="70"/>
      <c r="G29" s="70"/>
      <c r="H29" s="70"/>
      <c r="I29" s="71"/>
      <c r="J29" s="71"/>
      <c r="K29" s="71"/>
      <c r="L29" s="71"/>
      <c r="M29" s="71"/>
      <c r="N29" s="71"/>
      <c r="O29" s="71"/>
      <c r="P29" s="71"/>
      <c r="Q29" s="71"/>
      <c r="R29" s="71"/>
      <c r="S29" s="71"/>
      <c r="T29" s="71"/>
      <c r="U29" s="71"/>
      <c r="V29" s="71"/>
      <c r="W29" s="70"/>
      <c r="Z29" s="531"/>
      <c r="AA29" s="531"/>
      <c r="AB29" s="531"/>
      <c r="AD29" s="531" t="s">
        <v>236</v>
      </c>
      <c r="AE29" s="531"/>
      <c r="AF29" s="531"/>
    </row>
    <row r="30" spans="1:32" ht="24.95" customHeight="1">
      <c r="A30" s="536" t="s">
        <v>52</v>
      </c>
      <c r="B30" s="545" t="s">
        <v>253</v>
      </c>
      <c r="C30" s="600"/>
      <c r="D30" s="600"/>
      <c r="E30" s="600"/>
      <c r="F30" s="600"/>
      <c r="G30" s="600"/>
      <c r="H30" s="600"/>
      <c r="I30" s="600"/>
      <c r="J30" s="600"/>
      <c r="K30" s="600"/>
      <c r="L30" s="546"/>
      <c r="M30" s="528" t="s">
        <v>56</v>
      </c>
      <c r="N30" s="529"/>
      <c r="O30" s="529"/>
      <c r="P30" s="530"/>
      <c r="Q30" s="528" t="s">
        <v>87</v>
      </c>
      <c r="R30" s="529"/>
      <c r="S30" s="529"/>
      <c r="T30" s="530"/>
      <c r="U30" s="528" t="s">
        <v>313</v>
      </c>
      <c r="V30" s="529"/>
      <c r="W30" s="529"/>
      <c r="X30" s="530"/>
      <c r="Y30" s="528" t="s">
        <v>127</v>
      </c>
      <c r="Z30" s="529"/>
      <c r="AA30" s="529"/>
      <c r="AB30" s="530"/>
      <c r="AC30" s="528" t="s">
        <v>57</v>
      </c>
      <c r="AD30" s="529"/>
      <c r="AE30" s="529"/>
      <c r="AF30" s="530"/>
    </row>
    <row r="31" spans="1:32" ht="24.95" customHeight="1">
      <c r="A31" s="537"/>
      <c r="B31" s="547"/>
      <c r="C31" s="601"/>
      <c r="D31" s="601"/>
      <c r="E31" s="601"/>
      <c r="F31" s="601"/>
      <c r="G31" s="601"/>
      <c r="H31" s="601"/>
      <c r="I31" s="601"/>
      <c r="J31" s="601"/>
      <c r="K31" s="601"/>
      <c r="L31" s="548"/>
      <c r="M31" s="532" t="s">
        <v>246</v>
      </c>
      <c r="N31" s="532" t="s">
        <v>247</v>
      </c>
      <c r="O31" s="532" t="s">
        <v>368</v>
      </c>
      <c r="P31" s="532" t="s">
        <v>369</v>
      </c>
      <c r="Q31" s="532" t="s">
        <v>246</v>
      </c>
      <c r="R31" s="532" t="s">
        <v>247</v>
      </c>
      <c r="S31" s="532" t="s">
        <v>368</v>
      </c>
      <c r="T31" s="532" t="s">
        <v>369</v>
      </c>
      <c r="U31" s="532" t="s">
        <v>246</v>
      </c>
      <c r="V31" s="532" t="s">
        <v>247</v>
      </c>
      <c r="W31" s="532" t="s">
        <v>368</v>
      </c>
      <c r="X31" s="532" t="s">
        <v>369</v>
      </c>
      <c r="Y31" s="532" t="s">
        <v>246</v>
      </c>
      <c r="Z31" s="532" t="s">
        <v>247</v>
      </c>
      <c r="AA31" s="532" t="s">
        <v>368</v>
      </c>
      <c r="AB31" s="532" t="s">
        <v>369</v>
      </c>
      <c r="AC31" s="532" t="s">
        <v>246</v>
      </c>
      <c r="AD31" s="532" t="s">
        <v>247</v>
      </c>
      <c r="AE31" s="532" t="s">
        <v>368</v>
      </c>
      <c r="AF31" s="532" t="s">
        <v>369</v>
      </c>
    </row>
    <row r="32" spans="1:32" ht="36.75" customHeight="1">
      <c r="A32" s="538"/>
      <c r="B32" s="549"/>
      <c r="C32" s="602"/>
      <c r="D32" s="602"/>
      <c r="E32" s="602"/>
      <c r="F32" s="602"/>
      <c r="G32" s="602"/>
      <c r="H32" s="602"/>
      <c r="I32" s="602"/>
      <c r="J32" s="602"/>
      <c r="K32" s="602"/>
      <c r="L32" s="550"/>
      <c r="M32" s="533"/>
      <c r="N32" s="533"/>
      <c r="O32" s="533"/>
      <c r="P32" s="533"/>
      <c r="Q32" s="533"/>
      <c r="R32" s="533"/>
      <c r="S32" s="533"/>
      <c r="T32" s="533"/>
      <c r="U32" s="533"/>
      <c r="V32" s="533"/>
      <c r="W32" s="533"/>
      <c r="X32" s="533"/>
      <c r="Y32" s="533"/>
      <c r="Z32" s="533"/>
      <c r="AA32" s="533"/>
      <c r="AB32" s="533"/>
      <c r="AC32" s="533"/>
      <c r="AD32" s="533"/>
      <c r="AE32" s="533"/>
      <c r="AF32" s="533"/>
    </row>
    <row r="33" spans="1:32" ht="18.75" customHeight="1">
      <c r="A33" s="69">
        <v>1</v>
      </c>
      <c r="B33" s="539">
        <v>2</v>
      </c>
      <c r="C33" s="597"/>
      <c r="D33" s="597"/>
      <c r="E33" s="597"/>
      <c r="F33" s="597"/>
      <c r="G33" s="597"/>
      <c r="H33" s="597"/>
      <c r="I33" s="597"/>
      <c r="J33" s="597"/>
      <c r="K33" s="597"/>
      <c r="L33" s="540"/>
      <c r="M33" s="19">
        <v>3</v>
      </c>
      <c r="N33" s="19">
        <v>4</v>
      </c>
      <c r="O33" s="19">
        <v>5</v>
      </c>
      <c r="P33" s="19">
        <v>6</v>
      </c>
      <c r="Q33" s="19">
        <v>7</v>
      </c>
      <c r="R33" s="19">
        <v>8</v>
      </c>
      <c r="S33" s="19">
        <v>9</v>
      </c>
      <c r="T33" s="19">
        <v>10</v>
      </c>
      <c r="U33" s="19">
        <v>11</v>
      </c>
      <c r="V33" s="19">
        <v>12</v>
      </c>
      <c r="W33" s="19">
        <v>13</v>
      </c>
      <c r="X33" s="19">
        <v>14</v>
      </c>
      <c r="Y33" s="19">
        <v>15</v>
      </c>
      <c r="Z33" s="19">
        <v>16</v>
      </c>
      <c r="AA33" s="19">
        <v>17</v>
      </c>
      <c r="AB33" s="19">
        <v>18</v>
      </c>
      <c r="AC33" s="19">
        <v>19</v>
      </c>
      <c r="AD33" s="19">
        <v>20</v>
      </c>
      <c r="AE33" s="19">
        <v>21</v>
      </c>
      <c r="AF33" s="19">
        <v>22</v>
      </c>
    </row>
    <row r="34" spans="1:32" ht="22.5" customHeight="1">
      <c r="A34" s="8">
        <v>1</v>
      </c>
      <c r="B34" s="516" t="s">
        <v>573</v>
      </c>
      <c r="C34" s="517"/>
      <c r="D34" s="517"/>
      <c r="E34" s="517"/>
      <c r="F34" s="517"/>
      <c r="G34" s="517"/>
      <c r="H34" s="517"/>
      <c r="I34" s="517"/>
      <c r="J34" s="517"/>
      <c r="K34" s="517"/>
      <c r="L34" s="518"/>
      <c r="M34" s="19"/>
      <c r="N34" s="19"/>
      <c r="O34" s="19"/>
      <c r="P34" s="20"/>
      <c r="Q34" s="371">
        <v>5306</v>
      </c>
      <c r="R34" s="339">
        <v>6142</v>
      </c>
      <c r="S34" s="302">
        <f>R34-Q34</f>
        <v>836</v>
      </c>
      <c r="T34" s="20">
        <f>R34*100/Q34</f>
        <v>115.75574820957407</v>
      </c>
      <c r="U34" s="19"/>
      <c r="V34" s="19"/>
      <c r="W34" s="19"/>
      <c r="X34" s="20"/>
      <c r="Y34" s="19"/>
      <c r="Z34" s="19"/>
      <c r="AA34" s="19"/>
      <c r="AB34" s="20"/>
      <c r="AC34" s="138">
        <f>M34+Q34+U34+Y34</f>
        <v>5306</v>
      </c>
      <c r="AD34" s="138">
        <f>R34</f>
        <v>6142</v>
      </c>
      <c r="AE34" s="302">
        <f>AD34-AC34</f>
        <v>836</v>
      </c>
      <c r="AF34" s="20">
        <f>AD34*100/AC34</f>
        <v>115.75574820957407</v>
      </c>
    </row>
    <row r="35" spans="1:32" ht="20.25" customHeight="1">
      <c r="A35" s="8">
        <v>2</v>
      </c>
      <c r="B35" s="516" t="s">
        <v>636</v>
      </c>
      <c r="C35" s="517"/>
      <c r="D35" s="517"/>
      <c r="E35" s="517"/>
      <c r="F35" s="517"/>
      <c r="G35" s="517"/>
      <c r="H35" s="517"/>
      <c r="I35" s="517"/>
      <c r="J35" s="517"/>
      <c r="K35" s="517"/>
      <c r="L35" s="518"/>
      <c r="M35" s="19"/>
      <c r="N35" s="19"/>
      <c r="O35" s="19"/>
      <c r="P35" s="20"/>
      <c r="Q35" s="371">
        <v>14240</v>
      </c>
      <c r="R35" s="339">
        <v>20078</v>
      </c>
      <c r="S35" s="309">
        <f t="shared" ref="S35:S52" si="0">R35-Q35</f>
        <v>5838</v>
      </c>
      <c r="T35" s="301">
        <f t="shared" ref="T35:T40" si="1">R35*100/Q35</f>
        <v>140.99719101123594</v>
      </c>
      <c r="U35" s="19"/>
      <c r="V35" s="19"/>
      <c r="W35" s="19"/>
      <c r="X35" s="20"/>
      <c r="Y35" s="19"/>
      <c r="Z35" s="19"/>
      <c r="AA35" s="19"/>
      <c r="AB35" s="20"/>
      <c r="AC35" s="138">
        <f t="shared" ref="AC35:AC44" si="2">M35+Q35+U35+Y35</f>
        <v>14240</v>
      </c>
      <c r="AD35" s="138">
        <f t="shared" ref="AD35:AD51" si="3">R35</f>
        <v>20078</v>
      </c>
      <c r="AE35" s="318">
        <f t="shared" ref="AE35:AE51" si="4">AD35-AC35</f>
        <v>5838</v>
      </c>
      <c r="AF35" s="301">
        <f t="shared" ref="AF35:AF40" si="5">AD35*100/AC35</f>
        <v>140.99719101123594</v>
      </c>
    </row>
    <row r="36" spans="1:32" ht="20.25" customHeight="1">
      <c r="A36" s="8">
        <v>3</v>
      </c>
      <c r="B36" s="516" t="s">
        <v>543</v>
      </c>
      <c r="C36" s="517"/>
      <c r="D36" s="517"/>
      <c r="E36" s="517"/>
      <c r="F36" s="517"/>
      <c r="G36" s="517"/>
      <c r="H36" s="517"/>
      <c r="I36" s="517"/>
      <c r="J36" s="517"/>
      <c r="K36" s="517"/>
      <c r="L36" s="518"/>
      <c r="M36" s="19"/>
      <c r="N36" s="19"/>
      <c r="O36" s="19"/>
      <c r="P36" s="20"/>
      <c r="Q36" s="371">
        <v>582</v>
      </c>
      <c r="R36" s="339">
        <v>373</v>
      </c>
      <c r="S36" s="309">
        <f t="shared" si="0"/>
        <v>-209</v>
      </c>
      <c r="T36" s="301">
        <f t="shared" si="1"/>
        <v>64.089347079037807</v>
      </c>
      <c r="U36" s="19"/>
      <c r="V36" s="19"/>
      <c r="W36" s="19"/>
      <c r="X36" s="20"/>
      <c r="Y36" s="19"/>
      <c r="Z36" s="19"/>
      <c r="AA36" s="19"/>
      <c r="AB36" s="20"/>
      <c r="AC36" s="138">
        <f t="shared" si="2"/>
        <v>582</v>
      </c>
      <c r="AD36" s="138">
        <f t="shared" si="3"/>
        <v>373</v>
      </c>
      <c r="AE36" s="318">
        <f t="shared" si="4"/>
        <v>-209</v>
      </c>
      <c r="AF36" s="354">
        <f t="shared" si="5"/>
        <v>64.089347079037807</v>
      </c>
    </row>
    <row r="37" spans="1:32" s="160" customFormat="1" ht="20.25" customHeight="1">
      <c r="A37" s="8">
        <v>4</v>
      </c>
      <c r="B37" s="516" t="s">
        <v>637</v>
      </c>
      <c r="C37" s="517"/>
      <c r="D37" s="517"/>
      <c r="E37" s="517"/>
      <c r="F37" s="517"/>
      <c r="G37" s="517"/>
      <c r="H37" s="517"/>
      <c r="I37" s="517"/>
      <c r="J37" s="517"/>
      <c r="K37" s="517"/>
      <c r="L37" s="518"/>
      <c r="M37" s="158"/>
      <c r="N37" s="158"/>
      <c r="O37" s="158"/>
      <c r="P37" s="159"/>
      <c r="Q37" s="371">
        <v>98</v>
      </c>
      <c r="R37" s="339"/>
      <c r="S37" s="309">
        <f t="shared" si="0"/>
        <v>-98</v>
      </c>
      <c r="T37" s="312">
        <f t="shared" si="1"/>
        <v>0</v>
      </c>
      <c r="U37" s="158"/>
      <c r="V37" s="158"/>
      <c r="W37" s="158"/>
      <c r="X37" s="159"/>
      <c r="Y37" s="158"/>
      <c r="Z37" s="158"/>
      <c r="AA37" s="158"/>
      <c r="AB37" s="159"/>
      <c r="AC37" s="138">
        <f t="shared" si="2"/>
        <v>98</v>
      </c>
      <c r="AD37" s="138">
        <f t="shared" si="3"/>
        <v>0</v>
      </c>
      <c r="AE37" s="318">
        <f t="shared" si="4"/>
        <v>-98</v>
      </c>
      <c r="AF37" s="354">
        <f t="shared" si="5"/>
        <v>0</v>
      </c>
    </row>
    <row r="38" spans="1:32" s="160" customFormat="1" ht="37.5" customHeight="1">
      <c r="A38" s="8">
        <v>5</v>
      </c>
      <c r="B38" s="516" t="s">
        <v>641</v>
      </c>
      <c r="C38" s="517"/>
      <c r="D38" s="517"/>
      <c r="E38" s="517"/>
      <c r="F38" s="517"/>
      <c r="G38" s="517"/>
      <c r="H38" s="517"/>
      <c r="I38" s="517"/>
      <c r="J38" s="517"/>
      <c r="K38" s="517"/>
      <c r="L38" s="518"/>
      <c r="M38" s="356"/>
      <c r="N38" s="356"/>
      <c r="O38" s="356"/>
      <c r="P38" s="357"/>
      <c r="Q38" s="371"/>
      <c r="R38" s="356">
        <v>59</v>
      </c>
      <c r="S38" s="318">
        <f t="shared" si="0"/>
        <v>59</v>
      </c>
      <c r="T38" s="358">
        <f>R38*100</f>
        <v>5900</v>
      </c>
      <c r="U38" s="356"/>
      <c r="V38" s="356"/>
      <c r="W38" s="356"/>
      <c r="X38" s="357"/>
      <c r="Y38" s="356"/>
      <c r="Z38" s="356"/>
      <c r="AA38" s="356"/>
      <c r="AB38" s="357"/>
      <c r="AC38" s="138"/>
      <c r="AD38" s="138">
        <f t="shared" si="3"/>
        <v>59</v>
      </c>
      <c r="AE38" s="318">
        <f t="shared" si="4"/>
        <v>59</v>
      </c>
      <c r="AF38" s="358">
        <f>AD38*100</f>
        <v>5900</v>
      </c>
    </row>
    <row r="39" spans="1:32" ht="24.75" customHeight="1">
      <c r="A39" s="8">
        <v>6</v>
      </c>
      <c r="B39" s="516" t="s">
        <v>638</v>
      </c>
      <c r="C39" s="517"/>
      <c r="D39" s="517"/>
      <c r="E39" s="517"/>
      <c r="F39" s="517"/>
      <c r="G39" s="517"/>
      <c r="H39" s="517"/>
      <c r="I39" s="517"/>
      <c r="J39" s="517"/>
      <c r="K39" s="517"/>
      <c r="L39" s="518"/>
      <c r="M39" s="19"/>
      <c r="N39" s="19"/>
      <c r="O39" s="19"/>
      <c r="P39" s="20"/>
      <c r="Q39" s="371">
        <v>1000</v>
      </c>
      <c r="R39" s="368">
        <f>200+386</f>
        <v>586</v>
      </c>
      <c r="S39" s="309">
        <f t="shared" si="0"/>
        <v>-414</v>
      </c>
      <c r="T39" s="20">
        <f t="shared" si="1"/>
        <v>58.6</v>
      </c>
      <c r="U39" s="19"/>
      <c r="V39" s="19"/>
      <c r="W39" s="19"/>
      <c r="X39" s="20"/>
      <c r="Y39" s="19"/>
      <c r="Z39" s="19"/>
      <c r="AA39" s="19"/>
      <c r="AB39" s="20"/>
      <c r="AC39" s="138">
        <f t="shared" si="2"/>
        <v>1000</v>
      </c>
      <c r="AD39" s="138">
        <f t="shared" si="3"/>
        <v>586</v>
      </c>
      <c r="AE39" s="318">
        <f t="shared" si="4"/>
        <v>-414</v>
      </c>
      <c r="AF39" s="354">
        <f t="shared" si="5"/>
        <v>58.6</v>
      </c>
    </row>
    <row r="40" spans="1:32" ht="23.25" customHeight="1">
      <c r="A40" s="8">
        <v>7</v>
      </c>
      <c r="B40" s="516" t="s">
        <v>673</v>
      </c>
      <c r="C40" s="517"/>
      <c r="D40" s="517"/>
      <c r="E40" s="517"/>
      <c r="F40" s="517"/>
      <c r="G40" s="517"/>
      <c r="H40" s="517"/>
      <c r="I40" s="517"/>
      <c r="J40" s="517"/>
      <c r="K40" s="517"/>
      <c r="L40" s="518"/>
      <c r="M40" s="335"/>
      <c r="N40" s="335"/>
      <c r="O40" s="335"/>
      <c r="P40" s="336"/>
      <c r="Q40" s="371">
        <v>517</v>
      </c>
      <c r="R40" s="368">
        <f>211+290</f>
        <v>501</v>
      </c>
      <c r="S40" s="318">
        <f t="shared" si="0"/>
        <v>-16</v>
      </c>
      <c r="T40" s="370">
        <f t="shared" si="1"/>
        <v>96.905222437137326</v>
      </c>
      <c r="U40" s="335"/>
      <c r="V40" s="335"/>
      <c r="W40" s="335"/>
      <c r="X40" s="336"/>
      <c r="Y40" s="335"/>
      <c r="Z40" s="335"/>
      <c r="AA40" s="335"/>
      <c r="AB40" s="336"/>
      <c r="AC40" s="138">
        <f t="shared" si="2"/>
        <v>517</v>
      </c>
      <c r="AD40" s="138">
        <f t="shared" si="3"/>
        <v>501</v>
      </c>
      <c r="AE40" s="318">
        <f t="shared" si="4"/>
        <v>-16</v>
      </c>
      <c r="AF40" s="370">
        <f t="shared" si="5"/>
        <v>96.905222437137326</v>
      </c>
    </row>
    <row r="41" spans="1:32" ht="19.5" customHeight="1">
      <c r="A41" s="8">
        <v>8</v>
      </c>
      <c r="B41" s="516" t="s">
        <v>575</v>
      </c>
      <c r="C41" s="517"/>
      <c r="D41" s="517"/>
      <c r="E41" s="517"/>
      <c r="F41" s="517"/>
      <c r="G41" s="517"/>
      <c r="H41" s="517"/>
      <c r="I41" s="517"/>
      <c r="J41" s="517"/>
      <c r="K41" s="517"/>
      <c r="L41" s="518"/>
      <c r="M41" s="340"/>
      <c r="N41" s="340"/>
      <c r="O41" s="340"/>
      <c r="P41" s="341"/>
      <c r="Q41" s="371">
        <v>93</v>
      </c>
      <c r="R41" s="368">
        <v>89</v>
      </c>
      <c r="S41" s="318">
        <f t="shared" si="0"/>
        <v>-4</v>
      </c>
      <c r="T41" s="341">
        <f>R41*100/Q41</f>
        <v>95.6989247311828</v>
      </c>
      <c r="U41" s="340"/>
      <c r="V41" s="340"/>
      <c r="W41" s="340"/>
      <c r="X41" s="341"/>
      <c r="Y41" s="340"/>
      <c r="Z41" s="340"/>
      <c r="AA41" s="340"/>
      <c r="AB41" s="341"/>
      <c r="AC41" s="138">
        <f t="shared" si="2"/>
        <v>93</v>
      </c>
      <c r="AD41" s="138">
        <f t="shared" si="3"/>
        <v>89</v>
      </c>
      <c r="AE41" s="318">
        <f t="shared" si="4"/>
        <v>-4</v>
      </c>
      <c r="AF41" s="354">
        <f>AD41*100/AC41</f>
        <v>95.6989247311828</v>
      </c>
    </row>
    <row r="42" spans="1:32" ht="19.5" customHeight="1">
      <c r="A42" s="8">
        <v>9</v>
      </c>
      <c r="B42" s="516" t="s">
        <v>639</v>
      </c>
      <c r="C42" s="517"/>
      <c r="D42" s="517"/>
      <c r="E42" s="517"/>
      <c r="F42" s="517"/>
      <c r="G42" s="517"/>
      <c r="H42" s="517"/>
      <c r="I42" s="517"/>
      <c r="J42" s="517"/>
      <c r="K42" s="517"/>
      <c r="L42" s="518"/>
      <c r="M42" s="340"/>
      <c r="N42" s="340"/>
      <c r="O42" s="340"/>
      <c r="P42" s="341"/>
      <c r="Q42" s="371">
        <v>400</v>
      </c>
      <c r="R42" s="368"/>
      <c r="S42" s="318">
        <f t="shared" si="0"/>
        <v>-400</v>
      </c>
      <c r="T42" s="354">
        <f t="shared" ref="T42:T43" si="6">R42*100</f>
        <v>0</v>
      </c>
      <c r="U42" s="340"/>
      <c r="V42" s="340"/>
      <c r="W42" s="340"/>
      <c r="X42" s="341"/>
      <c r="Y42" s="340"/>
      <c r="Z42" s="340"/>
      <c r="AA42" s="340"/>
      <c r="AB42" s="341"/>
      <c r="AC42" s="138">
        <f t="shared" si="2"/>
        <v>400</v>
      </c>
      <c r="AD42" s="138">
        <f t="shared" si="3"/>
        <v>0</v>
      </c>
      <c r="AE42" s="318">
        <f t="shared" si="4"/>
        <v>-400</v>
      </c>
      <c r="AF42" s="354">
        <f t="shared" ref="AF42:AF43" si="7">AD42*100</f>
        <v>0</v>
      </c>
    </row>
    <row r="43" spans="1:32" ht="19.5" customHeight="1">
      <c r="A43" s="8">
        <v>10</v>
      </c>
      <c r="B43" s="516" t="s">
        <v>624</v>
      </c>
      <c r="C43" s="517"/>
      <c r="D43" s="517"/>
      <c r="E43" s="517"/>
      <c r="F43" s="517"/>
      <c r="G43" s="517"/>
      <c r="H43" s="517"/>
      <c r="I43" s="517"/>
      <c r="J43" s="517"/>
      <c r="K43" s="517"/>
      <c r="L43" s="518"/>
      <c r="M43" s="340"/>
      <c r="N43" s="340"/>
      <c r="O43" s="340"/>
      <c r="P43" s="341"/>
      <c r="Q43" s="371">
        <v>602</v>
      </c>
      <c r="R43" s="368">
        <v>326</v>
      </c>
      <c r="S43" s="318">
        <f t="shared" si="0"/>
        <v>-276</v>
      </c>
      <c r="T43" s="354">
        <f t="shared" si="6"/>
        <v>32600</v>
      </c>
      <c r="U43" s="340"/>
      <c r="V43" s="340"/>
      <c r="W43" s="340"/>
      <c r="X43" s="341"/>
      <c r="Y43" s="340"/>
      <c r="Z43" s="340"/>
      <c r="AA43" s="340"/>
      <c r="AB43" s="341"/>
      <c r="AC43" s="138">
        <f t="shared" si="2"/>
        <v>602</v>
      </c>
      <c r="AD43" s="138">
        <f t="shared" si="3"/>
        <v>326</v>
      </c>
      <c r="AE43" s="318">
        <f t="shared" si="4"/>
        <v>-276</v>
      </c>
      <c r="AF43" s="354">
        <f t="shared" si="7"/>
        <v>32600</v>
      </c>
    </row>
    <row r="44" spans="1:32" ht="19.5" customHeight="1">
      <c r="A44" s="8">
        <v>11</v>
      </c>
      <c r="B44" s="516" t="s">
        <v>640</v>
      </c>
      <c r="C44" s="517"/>
      <c r="D44" s="517"/>
      <c r="E44" s="517"/>
      <c r="F44" s="517"/>
      <c r="G44" s="517"/>
      <c r="H44" s="517"/>
      <c r="I44" s="517"/>
      <c r="J44" s="517"/>
      <c r="K44" s="517"/>
      <c r="L44" s="518"/>
      <c r="M44" s="340"/>
      <c r="N44" s="340"/>
      <c r="O44" s="340"/>
      <c r="P44" s="341"/>
      <c r="Q44" s="371">
        <v>1000</v>
      </c>
      <c r="R44" s="368">
        <v>994</v>
      </c>
      <c r="S44" s="318">
        <f t="shared" si="0"/>
        <v>-6</v>
      </c>
      <c r="T44" s="354">
        <f>R44*100/Q44</f>
        <v>99.4</v>
      </c>
      <c r="U44" s="340"/>
      <c r="V44" s="340"/>
      <c r="W44" s="340"/>
      <c r="X44" s="341"/>
      <c r="Y44" s="340"/>
      <c r="Z44" s="340"/>
      <c r="AA44" s="340"/>
      <c r="AB44" s="341"/>
      <c r="AC44" s="138">
        <f t="shared" si="2"/>
        <v>1000</v>
      </c>
      <c r="AD44" s="138">
        <f t="shared" si="3"/>
        <v>994</v>
      </c>
      <c r="AE44" s="318">
        <f t="shared" si="4"/>
        <v>-6</v>
      </c>
      <c r="AF44" s="354">
        <f>AD44*100/AC44</f>
        <v>99.4</v>
      </c>
    </row>
    <row r="45" spans="1:32" ht="19.5" customHeight="1">
      <c r="A45" s="8">
        <v>12</v>
      </c>
      <c r="B45" s="516" t="s">
        <v>674</v>
      </c>
      <c r="C45" s="517"/>
      <c r="D45" s="517"/>
      <c r="E45" s="517"/>
      <c r="F45" s="517"/>
      <c r="G45" s="517"/>
      <c r="H45" s="517"/>
      <c r="I45" s="517"/>
      <c r="J45" s="517"/>
      <c r="K45" s="517"/>
      <c r="L45" s="518"/>
      <c r="M45" s="369"/>
      <c r="N45" s="369"/>
      <c r="O45" s="369"/>
      <c r="P45" s="370"/>
      <c r="Q45" s="371"/>
      <c r="R45" s="368">
        <v>315</v>
      </c>
      <c r="S45" s="318">
        <f t="shared" si="0"/>
        <v>315</v>
      </c>
      <c r="T45" s="370">
        <f>R45*100</f>
        <v>31500</v>
      </c>
      <c r="U45" s="369"/>
      <c r="V45" s="369"/>
      <c r="W45" s="369"/>
      <c r="X45" s="370"/>
      <c r="Y45" s="369"/>
      <c r="Z45" s="369"/>
      <c r="AA45" s="369"/>
      <c r="AB45" s="370"/>
      <c r="AC45" s="138"/>
      <c r="AD45" s="138">
        <f t="shared" si="3"/>
        <v>315</v>
      </c>
      <c r="AE45" s="318">
        <f t="shared" si="4"/>
        <v>315</v>
      </c>
      <c r="AF45" s="370">
        <f>AD45*100</f>
        <v>31500</v>
      </c>
    </row>
    <row r="46" spans="1:32" ht="19.5" customHeight="1">
      <c r="A46" s="8">
        <v>13</v>
      </c>
      <c r="B46" s="516" t="s">
        <v>675</v>
      </c>
      <c r="C46" s="517"/>
      <c r="D46" s="517"/>
      <c r="E46" s="517"/>
      <c r="F46" s="517"/>
      <c r="G46" s="517"/>
      <c r="H46" s="517"/>
      <c r="I46" s="517"/>
      <c r="J46" s="517"/>
      <c r="K46" s="517"/>
      <c r="L46" s="518"/>
      <c r="M46" s="369"/>
      <c r="N46" s="369"/>
      <c r="O46" s="369"/>
      <c r="P46" s="370"/>
      <c r="Q46" s="371"/>
      <c r="R46" s="368">
        <v>253</v>
      </c>
      <c r="S46" s="318">
        <f t="shared" si="0"/>
        <v>253</v>
      </c>
      <c r="T46" s="370">
        <f t="shared" ref="T46:T51" si="8">R46*100</f>
        <v>25300</v>
      </c>
      <c r="U46" s="369"/>
      <c r="V46" s="369"/>
      <c r="W46" s="369"/>
      <c r="X46" s="370"/>
      <c r="Y46" s="369"/>
      <c r="Z46" s="369"/>
      <c r="AA46" s="369"/>
      <c r="AB46" s="370"/>
      <c r="AC46" s="138"/>
      <c r="AD46" s="138">
        <f t="shared" si="3"/>
        <v>253</v>
      </c>
      <c r="AE46" s="318">
        <f t="shared" si="4"/>
        <v>253</v>
      </c>
      <c r="AF46" s="370">
        <f t="shared" ref="AF46:AF50" si="9">AD46*100</f>
        <v>25300</v>
      </c>
    </row>
    <row r="47" spans="1:32" ht="19.5" customHeight="1">
      <c r="A47" s="8">
        <v>14</v>
      </c>
      <c r="B47" s="516" t="s">
        <v>676</v>
      </c>
      <c r="C47" s="517"/>
      <c r="D47" s="517"/>
      <c r="E47" s="517"/>
      <c r="F47" s="517"/>
      <c r="G47" s="517"/>
      <c r="H47" s="517"/>
      <c r="I47" s="517"/>
      <c r="J47" s="517"/>
      <c r="K47" s="517"/>
      <c r="L47" s="518"/>
      <c r="M47" s="369"/>
      <c r="N47" s="369"/>
      <c r="O47" s="369"/>
      <c r="P47" s="370"/>
      <c r="Q47" s="371"/>
      <c r="R47" s="368">
        <v>135</v>
      </c>
      <c r="S47" s="318">
        <f t="shared" si="0"/>
        <v>135</v>
      </c>
      <c r="T47" s="370">
        <f t="shared" si="8"/>
        <v>13500</v>
      </c>
      <c r="U47" s="369"/>
      <c r="V47" s="369"/>
      <c r="W47" s="369"/>
      <c r="X47" s="370"/>
      <c r="Y47" s="369"/>
      <c r="Z47" s="369"/>
      <c r="AA47" s="369"/>
      <c r="AB47" s="370"/>
      <c r="AC47" s="138"/>
      <c r="AD47" s="138">
        <f t="shared" si="3"/>
        <v>135</v>
      </c>
      <c r="AE47" s="318">
        <f t="shared" si="4"/>
        <v>135</v>
      </c>
      <c r="AF47" s="370">
        <f t="shared" si="9"/>
        <v>13500</v>
      </c>
    </row>
    <row r="48" spans="1:32" ht="19.5" customHeight="1">
      <c r="A48" s="8">
        <v>15</v>
      </c>
      <c r="B48" s="516" t="s">
        <v>677</v>
      </c>
      <c r="C48" s="517"/>
      <c r="D48" s="517"/>
      <c r="E48" s="517"/>
      <c r="F48" s="517"/>
      <c r="G48" s="517"/>
      <c r="H48" s="517"/>
      <c r="I48" s="517"/>
      <c r="J48" s="517"/>
      <c r="K48" s="517"/>
      <c r="L48" s="518"/>
      <c r="M48" s="369"/>
      <c r="N48" s="369"/>
      <c r="O48" s="369"/>
      <c r="P48" s="370"/>
      <c r="Q48" s="371"/>
      <c r="R48" s="368">
        <v>78</v>
      </c>
      <c r="S48" s="318">
        <f t="shared" si="0"/>
        <v>78</v>
      </c>
      <c r="T48" s="370">
        <f t="shared" si="8"/>
        <v>7800</v>
      </c>
      <c r="U48" s="369"/>
      <c r="V48" s="369"/>
      <c r="W48" s="369"/>
      <c r="X48" s="370"/>
      <c r="Y48" s="369"/>
      <c r="Z48" s="369"/>
      <c r="AA48" s="369"/>
      <c r="AB48" s="370"/>
      <c r="AC48" s="138"/>
      <c r="AD48" s="138">
        <f t="shared" si="3"/>
        <v>78</v>
      </c>
      <c r="AE48" s="318">
        <f t="shared" si="4"/>
        <v>78</v>
      </c>
      <c r="AF48" s="370">
        <f t="shared" si="9"/>
        <v>7800</v>
      </c>
    </row>
    <row r="49" spans="1:32" ht="19.5" customHeight="1">
      <c r="A49" s="8">
        <v>16</v>
      </c>
      <c r="B49" s="516" t="s">
        <v>679</v>
      </c>
      <c r="C49" s="517"/>
      <c r="D49" s="517"/>
      <c r="E49" s="517"/>
      <c r="F49" s="517"/>
      <c r="G49" s="517"/>
      <c r="H49" s="517"/>
      <c r="I49" s="517"/>
      <c r="J49" s="517"/>
      <c r="K49" s="517"/>
      <c r="L49" s="518"/>
      <c r="M49" s="369"/>
      <c r="N49" s="369"/>
      <c r="O49" s="369"/>
      <c r="P49" s="370"/>
      <c r="Q49" s="371"/>
      <c r="R49" s="368">
        <f>147+37</f>
        <v>184</v>
      </c>
      <c r="S49" s="318">
        <f t="shared" si="0"/>
        <v>184</v>
      </c>
      <c r="T49" s="370">
        <f t="shared" si="8"/>
        <v>18400</v>
      </c>
      <c r="U49" s="369"/>
      <c r="V49" s="369"/>
      <c r="W49" s="369"/>
      <c r="X49" s="370"/>
      <c r="Y49" s="369"/>
      <c r="Z49" s="369"/>
      <c r="AA49" s="369"/>
      <c r="AB49" s="370"/>
      <c r="AC49" s="138"/>
      <c r="AD49" s="138">
        <f t="shared" si="3"/>
        <v>184</v>
      </c>
      <c r="AE49" s="318">
        <f t="shared" si="4"/>
        <v>184</v>
      </c>
      <c r="AF49" s="370">
        <f t="shared" si="9"/>
        <v>18400</v>
      </c>
    </row>
    <row r="50" spans="1:32" ht="19.5" customHeight="1">
      <c r="A50" s="8">
        <v>17</v>
      </c>
      <c r="B50" s="516" t="s">
        <v>678</v>
      </c>
      <c r="C50" s="517"/>
      <c r="D50" s="517"/>
      <c r="E50" s="517"/>
      <c r="F50" s="517"/>
      <c r="G50" s="517"/>
      <c r="H50" s="517"/>
      <c r="I50" s="517"/>
      <c r="J50" s="517"/>
      <c r="K50" s="517"/>
      <c r="L50" s="518"/>
      <c r="M50" s="369"/>
      <c r="N50" s="369"/>
      <c r="O50" s="369"/>
      <c r="P50" s="370"/>
      <c r="Q50" s="371"/>
      <c r="R50" s="368">
        <v>80</v>
      </c>
      <c r="S50" s="318">
        <f t="shared" si="0"/>
        <v>80</v>
      </c>
      <c r="T50" s="370">
        <f t="shared" si="8"/>
        <v>8000</v>
      </c>
      <c r="U50" s="369"/>
      <c r="V50" s="369"/>
      <c r="W50" s="369"/>
      <c r="X50" s="370"/>
      <c r="Y50" s="369"/>
      <c r="Z50" s="369"/>
      <c r="AA50" s="369"/>
      <c r="AB50" s="370"/>
      <c r="AC50" s="138"/>
      <c r="AD50" s="138">
        <f t="shared" si="3"/>
        <v>80</v>
      </c>
      <c r="AE50" s="318">
        <f t="shared" si="4"/>
        <v>80</v>
      </c>
      <c r="AF50" s="370">
        <f t="shared" si="9"/>
        <v>8000</v>
      </c>
    </row>
    <row r="51" spans="1:32">
      <c r="A51" s="8">
        <v>18</v>
      </c>
      <c r="B51" s="516" t="s">
        <v>642</v>
      </c>
      <c r="C51" s="517"/>
      <c r="D51" s="517"/>
      <c r="E51" s="517"/>
      <c r="F51" s="517"/>
      <c r="G51" s="517"/>
      <c r="H51" s="517"/>
      <c r="I51" s="517"/>
      <c r="J51" s="517"/>
      <c r="K51" s="517"/>
      <c r="L51" s="518"/>
      <c r="M51" s="19"/>
      <c r="N51" s="19"/>
      <c r="O51" s="19"/>
      <c r="P51" s="20"/>
      <c r="Q51" s="371"/>
      <c r="R51" s="368">
        <f>965-49</f>
        <v>916</v>
      </c>
      <c r="S51" s="309">
        <f t="shared" si="0"/>
        <v>916</v>
      </c>
      <c r="T51" s="370">
        <f t="shared" si="8"/>
        <v>91600</v>
      </c>
      <c r="U51" s="19"/>
      <c r="V51" s="19"/>
      <c r="W51" s="19"/>
      <c r="X51" s="20"/>
      <c r="Y51" s="19"/>
      <c r="Z51" s="19"/>
      <c r="AA51" s="19"/>
      <c r="AB51" s="20"/>
      <c r="AC51" s="138"/>
      <c r="AD51" s="138">
        <f t="shared" si="3"/>
        <v>916</v>
      </c>
      <c r="AE51" s="318">
        <f t="shared" si="4"/>
        <v>916</v>
      </c>
      <c r="AF51" s="354">
        <f>AD51*100</f>
        <v>91600</v>
      </c>
    </row>
    <row r="52" spans="1:32" ht="24.95" customHeight="1">
      <c r="A52" s="594" t="s">
        <v>57</v>
      </c>
      <c r="B52" s="595"/>
      <c r="C52" s="595"/>
      <c r="D52" s="595"/>
      <c r="E52" s="595"/>
      <c r="F52" s="595"/>
      <c r="G52" s="595"/>
      <c r="H52" s="595"/>
      <c r="I52" s="595"/>
      <c r="J52" s="595"/>
      <c r="K52" s="595"/>
      <c r="L52" s="596"/>
      <c r="M52" s="19"/>
      <c r="N52" s="19"/>
      <c r="O52" s="19"/>
      <c r="P52" s="20"/>
      <c r="Q52" s="19">
        <f>SUM(Q34:Q51)</f>
        <v>23838</v>
      </c>
      <c r="R52" s="339">
        <f>SUM(R34:R51)</f>
        <v>31109</v>
      </c>
      <c r="S52" s="309">
        <f t="shared" si="0"/>
        <v>7271</v>
      </c>
      <c r="T52" s="20">
        <f>R52*100/Q52</f>
        <v>130.50171994294823</v>
      </c>
      <c r="U52" s="19"/>
      <c r="V52" s="19"/>
      <c r="W52" s="19"/>
      <c r="X52" s="20"/>
      <c r="Y52" s="19"/>
      <c r="Z52" s="19"/>
      <c r="AA52" s="19"/>
      <c r="AB52" s="20"/>
      <c r="AC52" s="138">
        <f>M52+Q52+U52+Y52</f>
        <v>23838</v>
      </c>
      <c r="AD52" s="138">
        <f>R52</f>
        <v>31109</v>
      </c>
      <c r="AE52" s="309">
        <f t="shared" ref="AE52" si="10">AD52-AC52</f>
        <v>7271</v>
      </c>
      <c r="AF52" s="20">
        <f>AD52*100/AC52</f>
        <v>130.50171994294823</v>
      </c>
    </row>
    <row r="53" spans="1:32" ht="24.95" customHeight="1">
      <c r="A53" s="594" t="s">
        <v>58</v>
      </c>
      <c r="B53" s="595"/>
      <c r="C53" s="595"/>
      <c r="D53" s="595"/>
      <c r="E53" s="595"/>
      <c r="F53" s="595"/>
      <c r="G53" s="595"/>
      <c r="H53" s="595"/>
      <c r="I53" s="595"/>
      <c r="J53" s="595"/>
      <c r="K53" s="595"/>
      <c r="L53" s="596"/>
      <c r="M53" s="72">
        <f>M52/AC52*100</f>
        <v>0</v>
      </c>
      <c r="N53" s="20"/>
      <c r="O53" s="20"/>
      <c r="P53" s="20"/>
      <c r="Q53" s="137"/>
      <c r="R53" s="337">
        <f>R52*100/AC52</f>
        <v>130.50171994294823</v>
      </c>
      <c r="S53" s="20">
        <f>S52*100/Q52</f>
        <v>30.501719942948235</v>
      </c>
      <c r="T53" s="20">
        <f>R52*100/Q52</f>
        <v>130.50171994294823</v>
      </c>
      <c r="U53" s="72">
        <f>U52/AC52*100</f>
        <v>0</v>
      </c>
      <c r="V53" s="20"/>
      <c r="W53" s="20"/>
      <c r="X53" s="20"/>
      <c r="Y53" s="72">
        <f>Y52/AC52*100</f>
        <v>0</v>
      </c>
      <c r="Z53" s="20"/>
      <c r="AA53" s="20"/>
      <c r="AB53" s="20"/>
      <c r="AC53" s="137">
        <f>AC52/AC52*100</f>
        <v>100</v>
      </c>
      <c r="AD53" s="20">
        <f>AD52*100/AC52</f>
        <v>130.50171994294823</v>
      </c>
      <c r="AE53" s="20">
        <f>AE52*100/AC52</f>
        <v>30.501719942948235</v>
      </c>
      <c r="AF53" s="20">
        <f>AD52*100/AC52</f>
        <v>130.50171994294823</v>
      </c>
    </row>
    <row r="54" spans="1:32" ht="15" customHeight="1">
      <c r="A54" s="57"/>
      <c r="B54" s="57"/>
      <c r="C54" s="57"/>
      <c r="D54" s="73"/>
      <c r="E54" s="73"/>
      <c r="F54" s="73"/>
      <c r="G54" s="73"/>
      <c r="H54" s="73"/>
      <c r="I54" s="73"/>
      <c r="J54" s="73"/>
      <c r="K54" s="73"/>
      <c r="L54" s="73"/>
      <c r="M54" s="73"/>
      <c r="N54" s="73"/>
      <c r="O54" s="73"/>
      <c r="P54" s="73"/>
      <c r="Q54" s="73"/>
      <c r="R54" s="73"/>
      <c r="S54" s="73"/>
      <c r="T54" s="73"/>
      <c r="U54" s="73"/>
      <c r="V54" s="73"/>
    </row>
    <row r="55" spans="1:32" ht="15" customHeight="1">
      <c r="A55" s="57"/>
      <c r="B55" s="57"/>
      <c r="C55" s="57"/>
      <c r="D55" s="73"/>
      <c r="E55" s="73"/>
      <c r="F55" s="73"/>
      <c r="G55" s="73"/>
      <c r="H55" s="73"/>
      <c r="I55" s="73"/>
      <c r="J55" s="73"/>
      <c r="K55" s="73"/>
      <c r="L55" s="73"/>
      <c r="M55" s="73"/>
      <c r="N55" s="73"/>
      <c r="O55" s="73"/>
      <c r="P55" s="73"/>
      <c r="Q55" s="73"/>
      <c r="R55" s="73"/>
      <c r="S55" s="73"/>
      <c r="T55" s="73"/>
      <c r="U55" s="73"/>
      <c r="V55" s="73"/>
    </row>
    <row r="56" spans="1:32" s="86" customFormat="1" ht="31.5" customHeight="1">
      <c r="A56" s="520" t="s">
        <v>254</v>
      </c>
      <c r="B56" s="520"/>
      <c r="C56" s="520"/>
      <c r="D56" s="520"/>
      <c r="E56" s="520"/>
      <c r="F56" s="520"/>
      <c r="G56" s="520"/>
      <c r="H56" s="520"/>
      <c r="I56" s="520"/>
      <c r="J56" s="520"/>
      <c r="K56" s="520"/>
      <c r="L56" s="520"/>
      <c r="M56" s="520"/>
      <c r="N56" s="520"/>
      <c r="O56" s="520"/>
      <c r="P56" s="520"/>
      <c r="Q56" s="520"/>
      <c r="R56" s="520"/>
      <c r="S56" s="520"/>
      <c r="T56" s="520"/>
      <c r="U56" s="520"/>
      <c r="V56" s="520"/>
      <c r="W56" s="520"/>
      <c r="X56" s="520"/>
      <c r="Y56" s="520"/>
      <c r="Z56" s="520"/>
      <c r="AA56" s="520"/>
      <c r="AB56" s="520"/>
      <c r="AC56" s="520"/>
      <c r="AD56" s="520"/>
      <c r="AE56" s="520"/>
      <c r="AF56" s="520"/>
    </row>
    <row r="57" spans="1:32" s="74" customFormat="1">
      <c r="A57" s="24"/>
      <c r="B57" s="24"/>
      <c r="C57" s="24"/>
      <c r="D57" s="24"/>
      <c r="E57" s="24"/>
      <c r="F57" s="24"/>
      <c r="G57" s="24"/>
      <c r="H57" s="24"/>
      <c r="I57" s="24"/>
      <c r="J57" s="24"/>
      <c r="L57" s="24"/>
      <c r="AD57" s="524" t="s">
        <v>236</v>
      </c>
      <c r="AE57" s="524"/>
      <c r="AF57" s="524"/>
    </row>
    <row r="58" spans="1:32" s="75" customFormat="1" ht="34.5" customHeight="1">
      <c r="A58" s="492" t="s">
        <v>209</v>
      </c>
      <c r="B58" s="553" t="s">
        <v>338</v>
      </c>
      <c r="C58" s="554"/>
      <c r="D58" s="506" t="s">
        <v>370</v>
      </c>
      <c r="E58" s="508"/>
      <c r="F58" s="553" t="s">
        <v>210</v>
      </c>
      <c r="G58" s="554"/>
      <c r="H58" s="506" t="s">
        <v>211</v>
      </c>
      <c r="I58" s="508"/>
      <c r="J58" s="586" t="s">
        <v>371</v>
      </c>
      <c r="K58" s="587"/>
      <c r="L58" s="576" t="s">
        <v>367</v>
      </c>
      <c r="M58" s="576"/>
      <c r="N58" s="576"/>
      <c r="O58" s="576"/>
      <c r="P58" s="576"/>
      <c r="Q58" s="576"/>
      <c r="R58" s="576"/>
      <c r="S58" s="576"/>
      <c r="T58" s="576"/>
      <c r="U58" s="576"/>
      <c r="V58" s="527" t="s">
        <v>339</v>
      </c>
      <c r="W58" s="527"/>
      <c r="X58" s="527"/>
      <c r="Y58" s="527"/>
      <c r="Z58" s="527"/>
      <c r="AA58" s="527" t="s">
        <v>340</v>
      </c>
      <c r="AB58" s="527"/>
      <c r="AC58" s="527"/>
      <c r="AD58" s="527"/>
      <c r="AE58" s="527"/>
      <c r="AF58" s="527"/>
    </row>
    <row r="59" spans="1:32" s="75" customFormat="1" ht="52.5" customHeight="1">
      <c r="A59" s="492"/>
      <c r="B59" s="562"/>
      <c r="C59" s="564"/>
      <c r="D59" s="598"/>
      <c r="E59" s="599"/>
      <c r="F59" s="562"/>
      <c r="G59" s="564"/>
      <c r="H59" s="598"/>
      <c r="I59" s="599"/>
      <c r="J59" s="588"/>
      <c r="K59" s="589"/>
      <c r="L59" s="527" t="s">
        <v>307</v>
      </c>
      <c r="M59" s="527"/>
      <c r="N59" s="438" t="s">
        <v>311</v>
      </c>
      <c r="O59" s="438"/>
      <c r="P59" s="527" t="s">
        <v>312</v>
      </c>
      <c r="Q59" s="527"/>
      <c r="R59" s="527"/>
      <c r="S59" s="527"/>
      <c r="T59" s="527"/>
      <c r="U59" s="527"/>
      <c r="V59" s="527"/>
      <c r="W59" s="527"/>
      <c r="X59" s="527"/>
      <c r="Y59" s="527"/>
      <c r="Z59" s="527"/>
      <c r="AA59" s="527"/>
      <c r="AB59" s="527"/>
      <c r="AC59" s="527"/>
      <c r="AD59" s="527"/>
      <c r="AE59" s="527"/>
      <c r="AF59" s="527"/>
    </row>
    <row r="60" spans="1:32" s="76" customFormat="1" ht="82.5" customHeight="1">
      <c r="A60" s="492"/>
      <c r="B60" s="555"/>
      <c r="C60" s="556"/>
      <c r="D60" s="509"/>
      <c r="E60" s="511"/>
      <c r="F60" s="555"/>
      <c r="G60" s="556"/>
      <c r="H60" s="509"/>
      <c r="I60" s="511"/>
      <c r="J60" s="590"/>
      <c r="K60" s="591"/>
      <c r="L60" s="527"/>
      <c r="M60" s="527"/>
      <c r="N60" s="438"/>
      <c r="O60" s="438"/>
      <c r="P60" s="527" t="s">
        <v>308</v>
      </c>
      <c r="Q60" s="527"/>
      <c r="R60" s="527" t="s">
        <v>309</v>
      </c>
      <c r="S60" s="527"/>
      <c r="T60" s="527" t="s">
        <v>469</v>
      </c>
      <c r="U60" s="527"/>
      <c r="V60" s="527"/>
      <c r="W60" s="527"/>
      <c r="X60" s="527"/>
      <c r="Y60" s="527"/>
      <c r="Z60" s="527"/>
      <c r="AA60" s="527"/>
      <c r="AB60" s="527"/>
      <c r="AC60" s="527"/>
      <c r="AD60" s="527"/>
      <c r="AE60" s="527"/>
      <c r="AF60" s="527"/>
    </row>
    <row r="61" spans="1:32" s="75" customFormat="1" ht="18.75" customHeight="1">
      <c r="A61" s="41">
        <v>1</v>
      </c>
      <c r="B61" s="453">
        <v>2</v>
      </c>
      <c r="C61" s="454"/>
      <c r="D61" s="453">
        <v>3</v>
      </c>
      <c r="E61" s="454"/>
      <c r="F61" s="453">
        <v>4</v>
      </c>
      <c r="G61" s="454"/>
      <c r="H61" s="453">
        <v>5</v>
      </c>
      <c r="I61" s="454"/>
      <c r="J61" s="453">
        <v>6</v>
      </c>
      <c r="K61" s="454"/>
      <c r="L61" s="453">
        <v>7</v>
      </c>
      <c r="M61" s="454"/>
      <c r="N61" s="453">
        <v>8</v>
      </c>
      <c r="O61" s="454"/>
      <c r="P61" s="438">
        <v>9</v>
      </c>
      <c r="Q61" s="438"/>
      <c r="R61" s="492">
        <v>10</v>
      </c>
      <c r="S61" s="492"/>
      <c r="T61" s="438">
        <v>11</v>
      </c>
      <c r="U61" s="438"/>
      <c r="V61" s="438">
        <v>12</v>
      </c>
      <c r="W61" s="438"/>
      <c r="X61" s="438"/>
      <c r="Y61" s="438"/>
      <c r="Z61" s="438"/>
      <c r="AA61" s="438">
        <v>13</v>
      </c>
      <c r="AB61" s="438"/>
      <c r="AC61" s="438"/>
      <c r="AD61" s="438"/>
      <c r="AE61" s="438"/>
      <c r="AF61" s="438"/>
    </row>
    <row r="62" spans="1:32" s="75" customFormat="1" ht="54" customHeight="1">
      <c r="A62" s="157">
        <v>1</v>
      </c>
      <c r="B62" s="551" t="s">
        <v>553</v>
      </c>
      <c r="C62" s="552"/>
      <c r="D62" s="477" t="s">
        <v>601</v>
      </c>
      <c r="E62" s="479"/>
      <c r="F62" s="470">
        <v>61253</v>
      </c>
      <c r="G62" s="472"/>
      <c r="H62" s="470"/>
      <c r="I62" s="472"/>
      <c r="J62" s="470">
        <v>14010</v>
      </c>
      <c r="K62" s="472"/>
      <c r="L62" s="468">
        <v>6142</v>
      </c>
      <c r="M62" s="469"/>
      <c r="N62" s="468">
        <f>R34</f>
        <v>6142</v>
      </c>
      <c r="O62" s="469"/>
      <c r="P62" s="480"/>
      <c r="Q62" s="480"/>
      <c r="R62" s="480"/>
      <c r="S62" s="480"/>
      <c r="T62" s="468">
        <f>N62</f>
        <v>6142</v>
      </c>
      <c r="U62" s="469"/>
      <c r="V62" s="606" t="s">
        <v>625</v>
      </c>
      <c r="W62" s="607"/>
      <c r="X62" s="607"/>
      <c r="Y62" s="607"/>
      <c r="Z62" s="608"/>
      <c r="AA62" s="577" t="s">
        <v>576</v>
      </c>
      <c r="AB62" s="578"/>
      <c r="AC62" s="578"/>
      <c r="AD62" s="578"/>
      <c r="AE62" s="578"/>
      <c r="AF62" s="579"/>
    </row>
    <row r="63" spans="1:32" s="75" customFormat="1" ht="63.75" customHeight="1">
      <c r="A63" s="157">
        <v>2</v>
      </c>
      <c r="B63" s="551" t="s">
        <v>600</v>
      </c>
      <c r="C63" s="552"/>
      <c r="D63" s="477" t="s">
        <v>598</v>
      </c>
      <c r="E63" s="479"/>
      <c r="F63" s="468">
        <v>117644</v>
      </c>
      <c r="G63" s="469"/>
      <c r="H63" s="470"/>
      <c r="I63" s="472"/>
      <c r="J63" s="470">
        <v>16958</v>
      </c>
      <c r="K63" s="472"/>
      <c r="L63" s="468">
        <v>20078</v>
      </c>
      <c r="M63" s="469"/>
      <c r="N63" s="468">
        <f>R35</f>
        <v>20078</v>
      </c>
      <c r="O63" s="469"/>
      <c r="P63" s="448"/>
      <c r="Q63" s="448"/>
      <c r="R63" s="448"/>
      <c r="S63" s="448"/>
      <c r="T63" s="468">
        <f t="shared" ref="T63:T68" si="11">N63</f>
        <v>20078</v>
      </c>
      <c r="U63" s="469"/>
      <c r="V63" s="526" t="s">
        <v>599</v>
      </c>
      <c r="W63" s="526"/>
      <c r="X63" s="526"/>
      <c r="Y63" s="526"/>
      <c r="Z63" s="526"/>
      <c r="AA63" s="603" t="s">
        <v>577</v>
      </c>
      <c r="AB63" s="604"/>
      <c r="AC63" s="604"/>
      <c r="AD63" s="604"/>
      <c r="AE63" s="604"/>
      <c r="AF63" s="605"/>
    </row>
    <row r="64" spans="1:32" s="75" customFormat="1" ht="60.75" customHeight="1">
      <c r="A64" s="157">
        <v>3</v>
      </c>
      <c r="B64" s="551" t="s">
        <v>543</v>
      </c>
      <c r="C64" s="552"/>
      <c r="D64" s="477" t="s">
        <v>601</v>
      </c>
      <c r="E64" s="479"/>
      <c r="F64" s="470">
        <v>55012.942000000003</v>
      </c>
      <c r="G64" s="472"/>
      <c r="H64" s="470"/>
      <c r="I64" s="472"/>
      <c r="J64" s="468">
        <v>53824</v>
      </c>
      <c r="K64" s="469"/>
      <c r="L64" s="468">
        <v>373</v>
      </c>
      <c r="M64" s="469"/>
      <c r="N64" s="468">
        <f>R36</f>
        <v>373</v>
      </c>
      <c r="O64" s="469"/>
      <c r="P64" s="448"/>
      <c r="Q64" s="448"/>
      <c r="R64" s="448"/>
      <c r="S64" s="448"/>
      <c r="T64" s="468">
        <f t="shared" si="11"/>
        <v>373</v>
      </c>
      <c r="U64" s="469"/>
      <c r="V64" s="526" t="s">
        <v>596</v>
      </c>
      <c r="W64" s="526"/>
      <c r="X64" s="526"/>
      <c r="Y64" s="526"/>
      <c r="Z64" s="526"/>
      <c r="AA64" s="603" t="s">
        <v>578</v>
      </c>
      <c r="AB64" s="604"/>
      <c r="AC64" s="604"/>
      <c r="AD64" s="604"/>
      <c r="AE64" s="604"/>
      <c r="AF64" s="605"/>
    </row>
    <row r="65" spans="1:32" s="75" customFormat="1" ht="83.25" customHeight="1">
      <c r="A65" s="157">
        <v>4</v>
      </c>
      <c r="B65" s="584" t="s">
        <v>574</v>
      </c>
      <c r="C65" s="585"/>
      <c r="D65" s="477" t="s">
        <v>598</v>
      </c>
      <c r="E65" s="479"/>
      <c r="F65" s="468">
        <v>1100</v>
      </c>
      <c r="G65" s="469"/>
      <c r="H65" s="470"/>
      <c r="I65" s="472"/>
      <c r="J65" s="468">
        <v>80</v>
      </c>
      <c r="K65" s="469"/>
      <c r="L65" s="468">
        <v>59</v>
      </c>
      <c r="M65" s="469"/>
      <c r="N65" s="468">
        <f>R38</f>
        <v>59</v>
      </c>
      <c r="O65" s="469"/>
      <c r="P65" s="448"/>
      <c r="Q65" s="448"/>
      <c r="R65" s="448"/>
      <c r="S65" s="448"/>
      <c r="T65" s="468">
        <f t="shared" si="11"/>
        <v>59</v>
      </c>
      <c r="U65" s="469"/>
      <c r="V65" s="526"/>
      <c r="W65" s="526"/>
      <c r="X65" s="526"/>
      <c r="Y65" s="526"/>
      <c r="Z65" s="526"/>
      <c r="AA65" s="541" t="s">
        <v>579</v>
      </c>
      <c r="AB65" s="542"/>
      <c r="AC65" s="542"/>
      <c r="AD65" s="542"/>
      <c r="AE65" s="542"/>
      <c r="AF65" s="543"/>
    </row>
    <row r="66" spans="1:32" s="75" customFormat="1" ht="80.25" customHeight="1">
      <c r="A66" s="157">
        <v>5</v>
      </c>
      <c r="B66" s="521" t="s">
        <v>603</v>
      </c>
      <c r="C66" s="522"/>
      <c r="D66" s="477">
        <v>2020</v>
      </c>
      <c r="E66" s="479"/>
      <c r="F66" s="468">
        <v>1500</v>
      </c>
      <c r="G66" s="469"/>
      <c r="H66" s="470"/>
      <c r="I66" s="472"/>
      <c r="J66" s="468"/>
      <c r="K66" s="469"/>
      <c r="L66" s="468"/>
      <c r="M66" s="469"/>
      <c r="N66" s="468"/>
      <c r="O66" s="469"/>
      <c r="P66" s="448"/>
      <c r="Q66" s="448"/>
      <c r="R66" s="448"/>
      <c r="S66" s="448"/>
      <c r="T66" s="468">
        <f t="shared" si="11"/>
        <v>0</v>
      </c>
      <c r="U66" s="469"/>
      <c r="V66" s="526"/>
      <c r="W66" s="526"/>
      <c r="X66" s="526"/>
      <c r="Y66" s="526"/>
      <c r="Z66" s="526"/>
      <c r="AA66" s="541" t="s">
        <v>645</v>
      </c>
      <c r="AB66" s="542"/>
      <c r="AC66" s="542"/>
      <c r="AD66" s="542"/>
      <c r="AE66" s="542"/>
      <c r="AF66" s="543"/>
    </row>
    <row r="67" spans="1:32" s="75" customFormat="1" ht="123.75" customHeight="1">
      <c r="A67" s="157">
        <v>6</v>
      </c>
      <c r="B67" s="551" t="s">
        <v>554</v>
      </c>
      <c r="C67" s="552"/>
      <c r="D67" s="477" t="s">
        <v>601</v>
      </c>
      <c r="E67" s="479"/>
      <c r="F67" s="470">
        <v>160110</v>
      </c>
      <c r="G67" s="472"/>
      <c r="H67" s="470"/>
      <c r="I67" s="472"/>
      <c r="J67" s="468">
        <v>1548</v>
      </c>
      <c r="K67" s="469"/>
      <c r="L67" s="468"/>
      <c r="M67" s="469"/>
      <c r="N67" s="468"/>
      <c r="O67" s="469"/>
      <c r="P67" s="448"/>
      <c r="Q67" s="448"/>
      <c r="R67" s="448"/>
      <c r="S67" s="448"/>
      <c r="T67" s="468">
        <f t="shared" si="11"/>
        <v>0</v>
      </c>
      <c r="U67" s="469"/>
      <c r="V67" s="526" t="s">
        <v>597</v>
      </c>
      <c r="W67" s="526"/>
      <c r="X67" s="526"/>
      <c r="Y67" s="526"/>
      <c r="Z67" s="526"/>
      <c r="AA67" s="541" t="s">
        <v>580</v>
      </c>
      <c r="AB67" s="542"/>
      <c r="AC67" s="542"/>
      <c r="AD67" s="542"/>
      <c r="AE67" s="542"/>
      <c r="AF67" s="543"/>
    </row>
    <row r="68" spans="1:32" s="75" customFormat="1" ht="73.5" customHeight="1">
      <c r="A68" s="157">
        <v>7</v>
      </c>
      <c r="B68" s="551" t="s">
        <v>544</v>
      </c>
      <c r="C68" s="552"/>
      <c r="D68" s="477" t="s">
        <v>644</v>
      </c>
      <c r="E68" s="479"/>
      <c r="F68" s="468">
        <v>28247</v>
      </c>
      <c r="G68" s="469"/>
      <c r="H68" s="470"/>
      <c r="I68" s="472"/>
      <c r="J68" s="468">
        <v>120</v>
      </c>
      <c r="K68" s="469"/>
      <c r="L68" s="468"/>
      <c r="M68" s="469"/>
      <c r="N68" s="468"/>
      <c r="O68" s="469"/>
      <c r="P68" s="448"/>
      <c r="Q68" s="448"/>
      <c r="R68" s="448"/>
      <c r="S68" s="448"/>
      <c r="T68" s="468">
        <f t="shared" si="11"/>
        <v>0</v>
      </c>
      <c r="U68" s="469"/>
      <c r="V68" s="526" t="s">
        <v>545</v>
      </c>
      <c r="W68" s="526"/>
      <c r="X68" s="526"/>
      <c r="Y68" s="526"/>
      <c r="Z68" s="526"/>
      <c r="AA68" s="541" t="s">
        <v>581</v>
      </c>
      <c r="AB68" s="542"/>
      <c r="AC68" s="542"/>
      <c r="AD68" s="542"/>
      <c r="AE68" s="542"/>
      <c r="AF68" s="543"/>
    </row>
    <row r="69" spans="1:32" s="75" customFormat="1" ht="66" customHeight="1">
      <c r="A69" s="157">
        <v>8</v>
      </c>
      <c r="B69" s="521" t="s">
        <v>501</v>
      </c>
      <c r="C69" s="522"/>
      <c r="D69" s="477">
        <v>2017</v>
      </c>
      <c r="E69" s="479"/>
      <c r="F69" s="468">
        <v>3</v>
      </c>
      <c r="G69" s="469"/>
      <c r="H69" s="470"/>
      <c r="I69" s="472"/>
      <c r="J69" s="468">
        <v>3</v>
      </c>
      <c r="K69" s="469"/>
      <c r="L69" s="468"/>
      <c r="M69" s="469"/>
      <c r="N69" s="468"/>
      <c r="O69" s="469"/>
      <c r="P69" s="448"/>
      <c r="Q69" s="448"/>
      <c r="R69" s="448"/>
      <c r="S69" s="448"/>
      <c r="T69" s="468">
        <f t="shared" ref="T69:T70" si="12">N69</f>
        <v>0</v>
      </c>
      <c r="U69" s="469"/>
      <c r="V69" s="544"/>
      <c r="W69" s="544"/>
      <c r="X69" s="544"/>
      <c r="Y69" s="544"/>
      <c r="Z69" s="544"/>
      <c r="AA69" s="480"/>
      <c r="AB69" s="480"/>
      <c r="AC69" s="480"/>
      <c r="AD69" s="480"/>
      <c r="AE69" s="480"/>
      <c r="AF69" s="480"/>
    </row>
    <row r="70" spans="1:32" s="75" customFormat="1" ht="69" customHeight="1">
      <c r="A70" s="157">
        <v>9</v>
      </c>
      <c r="B70" s="592" t="s">
        <v>623</v>
      </c>
      <c r="C70" s="593"/>
      <c r="D70" s="477" t="s">
        <v>598</v>
      </c>
      <c r="E70" s="479"/>
      <c r="F70" s="468">
        <v>3</v>
      </c>
      <c r="G70" s="469"/>
      <c r="H70" s="470"/>
      <c r="I70" s="472"/>
      <c r="J70" s="468">
        <v>72</v>
      </c>
      <c r="K70" s="469"/>
      <c r="L70" s="468"/>
      <c r="M70" s="469"/>
      <c r="N70" s="468"/>
      <c r="O70" s="469"/>
      <c r="P70" s="448"/>
      <c r="Q70" s="448"/>
      <c r="R70" s="448"/>
      <c r="S70" s="448"/>
      <c r="T70" s="468">
        <f t="shared" si="12"/>
        <v>0</v>
      </c>
      <c r="U70" s="469"/>
      <c r="V70" s="544"/>
      <c r="W70" s="544"/>
      <c r="X70" s="544"/>
      <c r="Y70" s="544"/>
      <c r="Z70" s="544"/>
      <c r="AA70" s="541" t="s">
        <v>602</v>
      </c>
      <c r="AB70" s="542"/>
      <c r="AC70" s="542"/>
      <c r="AD70" s="542"/>
      <c r="AE70" s="542"/>
      <c r="AF70" s="543"/>
    </row>
    <row r="71" spans="1:32" s="75" customFormat="1" ht="24.95" customHeight="1">
      <c r="A71" s="581" t="s">
        <v>57</v>
      </c>
      <c r="B71" s="582"/>
      <c r="C71" s="582"/>
      <c r="D71" s="582"/>
      <c r="E71" s="583"/>
      <c r="F71" s="470">
        <f>SUM(F62:G70)</f>
        <v>424872.94200000004</v>
      </c>
      <c r="G71" s="472"/>
      <c r="H71" s="470"/>
      <c r="I71" s="472"/>
      <c r="J71" s="470">
        <f>SUM(J62:K70)</f>
        <v>86615</v>
      </c>
      <c r="K71" s="472"/>
      <c r="L71" s="468">
        <f>SUM(L62:M70)</f>
        <v>26652</v>
      </c>
      <c r="M71" s="469"/>
      <c r="N71" s="468">
        <f>SUM(N62:O70)</f>
        <v>26652</v>
      </c>
      <c r="O71" s="469"/>
      <c r="P71" s="468"/>
      <c r="Q71" s="469"/>
      <c r="R71" s="468"/>
      <c r="S71" s="469"/>
      <c r="T71" s="468">
        <f>SUM(T62:U70)</f>
        <v>26652</v>
      </c>
      <c r="U71" s="469"/>
      <c r="V71" s="525"/>
      <c r="W71" s="525"/>
      <c r="X71" s="525"/>
      <c r="Y71" s="525"/>
      <c r="Z71" s="525"/>
      <c r="AA71" s="480"/>
      <c r="AB71" s="480"/>
      <c r="AC71" s="480"/>
      <c r="AD71" s="480"/>
      <c r="AE71" s="480"/>
      <c r="AF71" s="480"/>
    </row>
    <row r="72" spans="1:32" ht="15" customHeight="1">
      <c r="A72" s="57"/>
      <c r="B72" s="57"/>
      <c r="C72" s="57"/>
      <c r="D72" s="73"/>
      <c r="E72" s="73"/>
      <c r="F72" s="73"/>
      <c r="G72" s="73"/>
      <c r="H72" s="73"/>
      <c r="I72" s="73"/>
      <c r="J72" s="73"/>
      <c r="K72" s="73"/>
      <c r="L72" s="73"/>
      <c r="M72" s="73"/>
      <c r="N72" s="73"/>
      <c r="O72" s="73"/>
      <c r="P72" s="73"/>
      <c r="Q72" s="73"/>
      <c r="R72" s="73"/>
      <c r="S72" s="73"/>
      <c r="T72" s="73"/>
      <c r="U72" s="73"/>
      <c r="V72" s="73"/>
    </row>
    <row r="73" spans="1:32" ht="15" customHeight="1">
      <c r="A73" s="57"/>
      <c r="B73" s="57"/>
      <c r="C73" s="57"/>
      <c r="D73" s="73"/>
      <c r="E73" s="73"/>
      <c r="F73" s="73"/>
      <c r="G73" s="73"/>
      <c r="H73" s="73"/>
      <c r="I73" s="73"/>
      <c r="J73" s="73"/>
      <c r="K73" s="73"/>
      <c r="L73" s="73"/>
      <c r="M73" s="73"/>
      <c r="N73" s="73"/>
      <c r="O73" s="73"/>
      <c r="P73" s="73"/>
      <c r="Q73" s="73"/>
      <c r="R73" s="73"/>
      <c r="S73" s="73"/>
      <c r="T73" s="73"/>
      <c r="U73" s="73"/>
      <c r="V73" s="73"/>
    </row>
    <row r="74" spans="1:32" ht="15" customHeight="1">
      <c r="A74" s="57"/>
      <c r="B74" s="57"/>
      <c r="C74" s="57"/>
      <c r="D74" s="73"/>
      <c r="E74" s="73"/>
      <c r="F74" s="73"/>
      <c r="G74" s="73"/>
      <c r="H74" s="73"/>
      <c r="I74" s="73"/>
      <c r="J74" s="73"/>
      <c r="K74" s="73"/>
      <c r="L74" s="73"/>
      <c r="M74" s="73"/>
      <c r="N74" s="73"/>
      <c r="O74" s="73"/>
      <c r="P74" s="73"/>
      <c r="Q74" s="73"/>
      <c r="R74" s="73"/>
      <c r="S74" s="73"/>
      <c r="T74" s="73"/>
      <c r="U74" s="73"/>
      <c r="V74" s="73"/>
    </row>
    <row r="75" spans="1:32" ht="15" customHeight="1">
      <c r="A75" s="57"/>
      <c r="B75" s="57"/>
      <c r="C75" s="57"/>
      <c r="D75" s="73"/>
      <c r="E75" s="73"/>
      <c r="F75" s="73"/>
      <c r="G75" s="73"/>
      <c r="H75" s="73"/>
      <c r="I75" s="73"/>
      <c r="J75" s="73"/>
      <c r="K75" s="73"/>
      <c r="L75" s="73"/>
      <c r="M75" s="73"/>
      <c r="N75" s="73"/>
      <c r="O75" s="73"/>
      <c r="P75" s="73"/>
      <c r="Q75" s="73"/>
      <c r="R75" s="73"/>
      <c r="S75" s="73"/>
      <c r="T75" s="73"/>
      <c r="U75" s="73"/>
      <c r="V75" s="73"/>
    </row>
    <row r="76" spans="1:32" s="85" customFormat="1" ht="18" customHeight="1">
      <c r="A76" s="520" t="s">
        <v>402</v>
      </c>
      <c r="B76" s="520"/>
      <c r="C76" s="520"/>
      <c r="D76" s="520"/>
      <c r="E76" s="520"/>
      <c r="F76" s="520"/>
      <c r="G76" s="520"/>
      <c r="H76" s="520"/>
      <c r="I76" s="520"/>
      <c r="J76" s="520"/>
      <c r="K76" s="87"/>
      <c r="L76" s="87"/>
      <c r="M76" s="519"/>
      <c r="N76" s="519"/>
      <c r="O76" s="519"/>
      <c r="P76" s="519"/>
      <c r="Q76" s="519"/>
      <c r="R76" s="87"/>
      <c r="S76" s="87"/>
      <c r="T76" s="87"/>
      <c r="U76" s="87"/>
      <c r="V76" s="87"/>
      <c r="W76" s="523"/>
      <c r="X76" s="523"/>
      <c r="Y76" s="523"/>
      <c r="Z76" s="523"/>
      <c r="AA76" s="523"/>
      <c r="AC76" s="140" t="s">
        <v>487</v>
      </c>
    </row>
    <row r="77" spans="1:32" s="13" customFormat="1">
      <c r="B77" s="524" t="s">
        <v>77</v>
      </c>
      <c r="C77" s="524"/>
      <c r="D77" s="524"/>
      <c r="E77" s="524"/>
      <c r="F77" s="524"/>
      <c r="G77" s="524"/>
      <c r="H77" s="57"/>
      <c r="I77" s="57"/>
      <c r="J77" s="59"/>
      <c r="K77" s="59"/>
      <c r="L77" s="59"/>
      <c r="N77" s="24"/>
      <c r="O77" s="24"/>
      <c r="P77" s="24"/>
      <c r="Q77" s="24"/>
      <c r="R77" s="24" t="s">
        <v>78</v>
      </c>
      <c r="V77" s="24"/>
      <c r="AB77" s="414" t="s">
        <v>128</v>
      </c>
      <c r="AC77" s="414"/>
      <c r="AD77" s="414"/>
      <c r="AE77" s="414"/>
      <c r="AF77" s="414"/>
    </row>
    <row r="78" spans="1:32" s="77" customFormat="1" ht="16.5" customHeight="1">
      <c r="C78" s="78"/>
      <c r="D78" s="79"/>
      <c r="E78" s="79"/>
      <c r="F78" s="80"/>
      <c r="G78" s="80"/>
      <c r="H78" s="80"/>
      <c r="I78" s="80"/>
      <c r="J78" s="80"/>
      <c r="K78" s="80"/>
      <c r="L78" s="80"/>
      <c r="M78" s="80"/>
      <c r="O78" s="79"/>
      <c r="P78" s="79"/>
      <c r="Q78" s="79"/>
      <c r="R78" s="79"/>
      <c r="S78" s="79"/>
      <c r="T78" s="79"/>
      <c r="U78" s="79"/>
      <c r="V78" s="79"/>
      <c r="W78" s="79"/>
      <c r="X78" s="79"/>
      <c r="Y78" s="79"/>
      <c r="Z78" s="79"/>
      <c r="AA78" s="79"/>
    </row>
    <row r="79" spans="1:32" s="13" customFormat="1" ht="17.25" customHeight="1">
      <c r="F79" s="12"/>
      <c r="G79" s="12"/>
      <c r="H79" s="12"/>
      <c r="I79" s="12"/>
      <c r="J79" s="12"/>
      <c r="K79" s="12"/>
      <c r="L79" s="12"/>
      <c r="Q79" s="12"/>
      <c r="R79" s="12"/>
      <c r="S79" s="12"/>
      <c r="T79" s="12"/>
      <c r="X79" s="12"/>
      <c r="Y79" s="12"/>
      <c r="Z79" s="12"/>
      <c r="AA79" s="12"/>
    </row>
    <row r="80" spans="1:32" ht="3.75" hidden="1" customHeight="1">
      <c r="C80" s="81"/>
      <c r="D80" s="81"/>
      <c r="E80" s="81"/>
      <c r="F80" s="81"/>
      <c r="G80" s="81"/>
      <c r="H80" s="81"/>
      <c r="I80" s="82"/>
      <c r="J80" s="82"/>
      <c r="K80" s="82"/>
      <c r="L80" s="82"/>
      <c r="M80" s="82"/>
      <c r="N80" s="82"/>
      <c r="O80" s="82"/>
      <c r="P80" s="82"/>
      <c r="Q80" s="82"/>
      <c r="R80" s="82"/>
      <c r="S80" s="82"/>
      <c r="T80" s="82"/>
      <c r="U80" s="81"/>
      <c r="V80" s="81"/>
    </row>
    <row r="81" spans="3:22">
      <c r="C81" s="81"/>
      <c r="D81" s="81"/>
      <c r="E81" s="81"/>
      <c r="F81" s="81"/>
      <c r="G81" s="81"/>
      <c r="H81" s="81"/>
      <c r="I81" s="81"/>
      <c r="J81" s="81"/>
      <c r="K81" s="81"/>
      <c r="L81" s="81"/>
      <c r="M81" s="81"/>
      <c r="N81" s="81"/>
      <c r="O81" s="81"/>
      <c r="P81" s="81"/>
      <c r="Q81" s="81"/>
      <c r="R81" s="81"/>
      <c r="S81" s="81"/>
      <c r="T81" s="81"/>
      <c r="U81" s="81"/>
      <c r="V81" s="81"/>
    </row>
    <row r="82" spans="3:22">
      <c r="C82" s="83"/>
    </row>
    <row r="85" spans="3:22">
      <c r="C85" s="84"/>
    </row>
    <row r="86" spans="3:22">
      <c r="C86" s="84"/>
    </row>
    <row r="87" spans="3:22">
      <c r="C87" s="84"/>
    </row>
    <row r="88" spans="3:22">
      <c r="C88" s="84"/>
    </row>
    <row r="89" spans="3:22">
      <c r="C89" s="84"/>
    </row>
    <row r="90" spans="3:22">
      <c r="C90" s="84"/>
    </row>
    <row r="91" spans="3:22">
      <c r="C91" s="84"/>
    </row>
  </sheetData>
  <mergeCells count="333">
    <mergeCell ref="F70:G70"/>
    <mergeCell ref="H70:I70"/>
    <mergeCell ref="J70:K70"/>
    <mergeCell ref="B61:C61"/>
    <mergeCell ref="F68:G68"/>
    <mergeCell ref="H68:I68"/>
    <mergeCell ref="N66:O66"/>
    <mergeCell ref="N65:O65"/>
    <mergeCell ref="D63:E63"/>
    <mergeCell ref="F63:G63"/>
    <mergeCell ref="H63:I63"/>
    <mergeCell ref="J63:K63"/>
    <mergeCell ref="N63:O63"/>
    <mergeCell ref="D62:E62"/>
    <mergeCell ref="N62:O62"/>
    <mergeCell ref="L62:M62"/>
    <mergeCell ref="B67:C67"/>
    <mergeCell ref="N61:O61"/>
    <mergeCell ref="L61:M61"/>
    <mergeCell ref="B63:C63"/>
    <mergeCell ref="N67:O67"/>
    <mergeCell ref="H67:I67"/>
    <mergeCell ref="B39:L39"/>
    <mergeCell ref="B40:L40"/>
    <mergeCell ref="B41:L41"/>
    <mergeCell ref="B42:L42"/>
    <mergeCell ref="B44:L44"/>
    <mergeCell ref="B43:L43"/>
    <mergeCell ref="A56:AF56"/>
    <mergeCell ref="A58:A60"/>
    <mergeCell ref="AA66:AF66"/>
    <mergeCell ref="T64:U64"/>
    <mergeCell ref="V64:Z64"/>
    <mergeCell ref="AA58:AF60"/>
    <mergeCell ref="AA65:AF65"/>
    <mergeCell ref="AD57:AF57"/>
    <mergeCell ref="AA64:AF64"/>
    <mergeCell ref="AA63:AF63"/>
    <mergeCell ref="T63:U63"/>
    <mergeCell ref="T62:U62"/>
    <mergeCell ref="V62:Z62"/>
    <mergeCell ref="R62:S62"/>
    <mergeCell ref="V63:Z63"/>
    <mergeCell ref="B45:L45"/>
    <mergeCell ref="B50:L50"/>
    <mergeCell ref="B46:L46"/>
    <mergeCell ref="N31:N32"/>
    <mergeCell ref="B62:C62"/>
    <mergeCell ref="J62:K62"/>
    <mergeCell ref="P31:P32"/>
    <mergeCell ref="B20:C20"/>
    <mergeCell ref="B33:L33"/>
    <mergeCell ref="B51:L51"/>
    <mergeCell ref="B64:C64"/>
    <mergeCell ref="H24:Q24"/>
    <mergeCell ref="B21:C21"/>
    <mergeCell ref="B23:C23"/>
    <mergeCell ref="H62:I62"/>
    <mergeCell ref="F58:G60"/>
    <mergeCell ref="H58:I60"/>
    <mergeCell ref="B58:C60"/>
    <mergeCell ref="B30:L32"/>
    <mergeCell ref="O31:O32"/>
    <mergeCell ref="B38:L38"/>
    <mergeCell ref="L59:M60"/>
    <mergeCell ref="B35:L35"/>
    <mergeCell ref="B36:L36"/>
    <mergeCell ref="D58:E60"/>
    <mergeCell ref="P60:Q60"/>
    <mergeCell ref="A53:L53"/>
    <mergeCell ref="J71:K71"/>
    <mergeCell ref="D21:G21"/>
    <mergeCell ref="F71:G71"/>
    <mergeCell ref="B37:L37"/>
    <mergeCell ref="A71:E71"/>
    <mergeCell ref="H71:I71"/>
    <mergeCell ref="B65:C65"/>
    <mergeCell ref="J58:K60"/>
    <mergeCell ref="F61:G61"/>
    <mergeCell ref="H61:I61"/>
    <mergeCell ref="J61:K61"/>
    <mergeCell ref="F65:G65"/>
    <mergeCell ref="D65:E65"/>
    <mergeCell ref="D61:E61"/>
    <mergeCell ref="B70:C70"/>
    <mergeCell ref="D70:E70"/>
    <mergeCell ref="A52:L52"/>
    <mergeCell ref="D24:G24"/>
    <mergeCell ref="D23:G23"/>
    <mergeCell ref="H23:Q23"/>
    <mergeCell ref="Q31:Q32"/>
    <mergeCell ref="Q30:T30"/>
    <mergeCell ref="T31:T32"/>
    <mergeCell ref="R60:S60"/>
    <mergeCell ref="A3:AF3"/>
    <mergeCell ref="A15:AF15"/>
    <mergeCell ref="A28:AF28"/>
    <mergeCell ref="G7:M7"/>
    <mergeCell ref="G8:M8"/>
    <mergeCell ref="A17:A19"/>
    <mergeCell ref="G5:M6"/>
    <mergeCell ref="H17:Q19"/>
    <mergeCell ref="AD9:AF9"/>
    <mergeCell ref="N10:Q10"/>
    <mergeCell ref="D8:F8"/>
    <mergeCell ref="D7:F7"/>
    <mergeCell ref="D5:F6"/>
    <mergeCell ref="G11:M11"/>
    <mergeCell ref="D11:F11"/>
    <mergeCell ref="D10:F10"/>
    <mergeCell ref="D9:F9"/>
    <mergeCell ref="AD12:AF12"/>
    <mergeCell ref="B11:C11"/>
    <mergeCell ref="AA6:AC6"/>
    <mergeCell ref="X11:Z11"/>
    <mergeCell ref="R12:T12"/>
    <mergeCell ref="U12:W12"/>
    <mergeCell ref="AC23:AD23"/>
    <mergeCell ref="AA71:AF71"/>
    <mergeCell ref="AA67:AF67"/>
    <mergeCell ref="AE25:AF25"/>
    <mergeCell ref="Y25:Z25"/>
    <mergeCell ref="AA22:AB22"/>
    <mergeCell ref="AC24:AD24"/>
    <mergeCell ref="Y30:AB30"/>
    <mergeCell ref="AA25:AB25"/>
    <mergeCell ref="AA24:AB24"/>
    <mergeCell ref="AC31:AC32"/>
    <mergeCell ref="AA61:AF61"/>
    <mergeCell ref="AA62:AF62"/>
    <mergeCell ref="AC25:AD25"/>
    <mergeCell ref="AD29:AF29"/>
    <mergeCell ref="Y22:Z22"/>
    <mergeCell ref="AE24:AF24"/>
    <mergeCell ref="Y23:Z23"/>
    <mergeCell ref="AF31:AF32"/>
    <mergeCell ref="AB31:AB32"/>
    <mergeCell ref="AE31:AE32"/>
    <mergeCell ref="AD31:AD32"/>
    <mergeCell ref="AE23:AF23"/>
    <mergeCell ref="AE22:AF22"/>
    <mergeCell ref="AC22:AD22"/>
    <mergeCell ref="B10:C10"/>
    <mergeCell ref="AC20:AD20"/>
    <mergeCell ref="D68:E68"/>
    <mergeCell ref="L63:M63"/>
    <mergeCell ref="M30:P30"/>
    <mergeCell ref="R31:R32"/>
    <mergeCell ref="P64:Q64"/>
    <mergeCell ref="T68:U68"/>
    <mergeCell ref="T67:U67"/>
    <mergeCell ref="L58:U58"/>
    <mergeCell ref="U30:X30"/>
    <mergeCell ref="S31:S32"/>
    <mergeCell ref="V68:Z68"/>
    <mergeCell ref="V61:Z61"/>
    <mergeCell ref="T60:U60"/>
    <mergeCell ref="P61:Q61"/>
    <mergeCell ref="B34:L34"/>
    <mergeCell ref="R61:S61"/>
    <mergeCell ref="T61:U61"/>
    <mergeCell ref="P63:Q63"/>
    <mergeCell ref="R63:S63"/>
    <mergeCell ref="L64:M64"/>
    <mergeCell ref="R20:V20"/>
    <mergeCell ref="H22:Q22"/>
    <mergeCell ref="AA21:AB21"/>
    <mergeCell ref="AE21:AF21"/>
    <mergeCell ref="X9:Z9"/>
    <mergeCell ref="AD10:AF10"/>
    <mergeCell ref="X10:Z10"/>
    <mergeCell ref="AC21:AD21"/>
    <mergeCell ref="AA20:AB20"/>
    <mergeCell ref="W20:X20"/>
    <mergeCell ref="AD11:AF11"/>
    <mergeCell ref="AC18:AD19"/>
    <mergeCell ref="AE20:AF20"/>
    <mergeCell ref="W25:X25"/>
    <mergeCell ref="R23:V23"/>
    <mergeCell ref="W23:X23"/>
    <mergeCell ref="R22:V22"/>
    <mergeCell ref="A5:A6"/>
    <mergeCell ref="B5:C6"/>
    <mergeCell ref="B7:C7"/>
    <mergeCell ref="B8:C8"/>
    <mergeCell ref="R8:T8"/>
    <mergeCell ref="B9:C9"/>
    <mergeCell ref="U7:W7"/>
    <mergeCell ref="U8:W8"/>
    <mergeCell ref="G10:M10"/>
    <mergeCell ref="N8:Q8"/>
    <mergeCell ref="G9:M9"/>
    <mergeCell ref="U9:W9"/>
    <mergeCell ref="R10:T10"/>
    <mergeCell ref="R9:T9"/>
    <mergeCell ref="N5:Q6"/>
    <mergeCell ref="R5:AF5"/>
    <mergeCell ref="AD8:AF8"/>
    <mergeCell ref="R6:T6"/>
    <mergeCell ref="AA9:AC9"/>
    <mergeCell ref="AD6:AF6"/>
    <mergeCell ref="AD7:AF7"/>
    <mergeCell ref="U6:W6"/>
    <mergeCell ref="X6:Z6"/>
    <mergeCell ref="N7:Q7"/>
    <mergeCell ref="AA7:AC7"/>
    <mergeCell ref="X7:Z7"/>
    <mergeCell ref="AA10:AC10"/>
    <mergeCell ref="AA8:AC8"/>
    <mergeCell ref="X8:Z8"/>
    <mergeCell ref="U10:W10"/>
    <mergeCell ref="N9:Q9"/>
    <mergeCell ref="R7:T7"/>
    <mergeCell ref="AA23:AB23"/>
    <mergeCell ref="AA12:AC12"/>
    <mergeCell ref="R17:V19"/>
    <mergeCell ref="AA18:AB19"/>
    <mergeCell ref="X12:Z12"/>
    <mergeCell ref="AA11:AC11"/>
    <mergeCell ref="N12:Q12"/>
    <mergeCell ref="H21:Q21"/>
    <mergeCell ref="W22:X22"/>
    <mergeCell ref="Y18:Z19"/>
    <mergeCell ref="W18:X19"/>
    <mergeCell ref="R21:V21"/>
    <mergeCell ref="W21:X21"/>
    <mergeCell ref="Y21:Z21"/>
    <mergeCell ref="U11:W11"/>
    <mergeCell ref="A12:M12"/>
    <mergeCell ref="D17:G19"/>
    <mergeCell ref="Y20:Z20"/>
    <mergeCell ref="N11:Q11"/>
    <mergeCell ref="R11:T11"/>
    <mergeCell ref="W17:AF17"/>
    <mergeCell ref="AE18:AF19"/>
    <mergeCell ref="D20:G20"/>
    <mergeCell ref="H20:Q20"/>
    <mergeCell ref="R69:S69"/>
    <mergeCell ref="B22:C22"/>
    <mergeCell ref="D22:G22"/>
    <mergeCell ref="B17:C19"/>
    <mergeCell ref="L70:M70"/>
    <mergeCell ref="N70:O70"/>
    <mergeCell ref="J67:K67"/>
    <mergeCell ref="L67:M67"/>
    <mergeCell ref="P62:Q62"/>
    <mergeCell ref="N59:O60"/>
    <mergeCell ref="L65:M65"/>
    <mergeCell ref="B68:C68"/>
    <mergeCell ref="D64:E64"/>
    <mergeCell ref="F64:G64"/>
    <mergeCell ref="H64:I64"/>
    <mergeCell ref="J64:K64"/>
    <mergeCell ref="J65:K65"/>
    <mergeCell ref="H65:I65"/>
    <mergeCell ref="D69:E69"/>
    <mergeCell ref="F69:G69"/>
    <mergeCell ref="H69:I69"/>
    <mergeCell ref="J69:K69"/>
    <mergeCell ref="L69:M69"/>
    <mergeCell ref="F67:G67"/>
    <mergeCell ref="B24:C24"/>
    <mergeCell ref="M31:M32"/>
    <mergeCell ref="F62:G62"/>
    <mergeCell ref="L71:M71"/>
    <mergeCell ref="Y24:Z24"/>
    <mergeCell ref="P59:U59"/>
    <mergeCell ref="AA68:AF68"/>
    <mergeCell ref="P70:Q70"/>
    <mergeCell ref="R70:S70"/>
    <mergeCell ref="T70:U70"/>
    <mergeCell ref="V70:Z70"/>
    <mergeCell ref="AA70:AF70"/>
    <mergeCell ref="N64:O64"/>
    <mergeCell ref="R64:S64"/>
    <mergeCell ref="T69:U69"/>
    <mergeCell ref="V69:Z69"/>
    <mergeCell ref="AA69:AF69"/>
    <mergeCell ref="V67:Z67"/>
    <mergeCell ref="T65:U65"/>
    <mergeCell ref="R66:S66"/>
    <mergeCell ref="T66:U66"/>
    <mergeCell ref="V66:Z66"/>
    <mergeCell ref="N69:O69"/>
    <mergeCell ref="P69:Q69"/>
    <mergeCell ref="T71:U71"/>
    <mergeCell ref="W76:AA76"/>
    <mergeCell ref="B77:G77"/>
    <mergeCell ref="P67:Q67"/>
    <mergeCell ref="B69:C69"/>
    <mergeCell ref="R71:S71"/>
    <mergeCell ref="AD1:AF1"/>
    <mergeCell ref="AD2:AF2"/>
    <mergeCell ref="V71:Z71"/>
    <mergeCell ref="V65:Z65"/>
    <mergeCell ref="V58:Z60"/>
    <mergeCell ref="AC30:AF30"/>
    <mergeCell ref="Z29:AB29"/>
    <mergeCell ref="V31:V32"/>
    <mergeCell ref="Y31:Y32"/>
    <mergeCell ref="Z31:Z32"/>
    <mergeCell ref="W31:W32"/>
    <mergeCell ref="X31:X32"/>
    <mergeCell ref="W24:X24"/>
    <mergeCell ref="AA31:AA32"/>
    <mergeCell ref="R24:V24"/>
    <mergeCell ref="A25:V25"/>
    <mergeCell ref="A30:A32"/>
    <mergeCell ref="U31:U32"/>
    <mergeCell ref="B47:L47"/>
    <mergeCell ref="B48:L48"/>
    <mergeCell ref="B49:L49"/>
    <mergeCell ref="D67:E67"/>
    <mergeCell ref="J68:K68"/>
    <mergeCell ref="P66:Q66"/>
    <mergeCell ref="AB77:AF77"/>
    <mergeCell ref="M76:Q76"/>
    <mergeCell ref="A76:J76"/>
    <mergeCell ref="P65:Q65"/>
    <mergeCell ref="R65:S65"/>
    <mergeCell ref="R67:S67"/>
    <mergeCell ref="L68:M68"/>
    <mergeCell ref="N68:O68"/>
    <mergeCell ref="R68:S68"/>
    <mergeCell ref="P68:Q68"/>
    <mergeCell ref="B66:C66"/>
    <mergeCell ref="D66:E66"/>
    <mergeCell ref="F66:G66"/>
    <mergeCell ref="H66:I66"/>
    <mergeCell ref="J66:K66"/>
    <mergeCell ref="L66:M66"/>
    <mergeCell ref="N71:O71"/>
    <mergeCell ref="P71:Q71"/>
  </mergeCells>
  <phoneticPr fontId="3" type="noConversion"/>
  <pageMargins left="0.59055118110236227" right="0.59055118110236227" top="0.78740157480314965" bottom="0.39370078740157483" header="0.31496062992125984" footer="0.31496062992125984"/>
  <pageSetup paperSize="9" scale="35" fitToHeight="3" orientation="landscape" verticalDpi="1200" copies="3" r:id="rId1"/>
  <headerFooter alignWithMargins="0"/>
  <drawing r:id="rId2"/>
</worksheet>
</file>

<file path=xl/worksheets/sheet9.xml><?xml version="1.0" encoding="utf-8"?>
<worksheet xmlns="http://schemas.openxmlformats.org/spreadsheetml/2006/main" xmlns:r="http://schemas.openxmlformats.org/officeDocument/2006/relationships">
  <sheetPr>
    <tabColor rgb="FF00B050"/>
  </sheetPr>
  <dimension ref="A1:O57"/>
  <sheetViews>
    <sheetView topLeftCell="A18" workbookViewId="0">
      <selection activeCell="O22" sqref="O22:O26"/>
    </sheetView>
  </sheetViews>
  <sheetFormatPr defaultRowHeight="12.75"/>
  <cols>
    <col min="3" max="3" width="12.28515625" customWidth="1"/>
    <col min="6" max="6" width="15.28515625" customWidth="1"/>
    <col min="10" max="10" width="12.7109375" customWidth="1"/>
    <col min="12" max="12" width="14.28515625" customWidth="1"/>
    <col min="13" max="13" width="11.42578125" customWidth="1"/>
    <col min="15" max="15" width="9.140625" customWidth="1"/>
    <col min="19" max="20" width="9.140625" customWidth="1"/>
  </cols>
  <sheetData>
    <row r="1" spans="1:11" ht="18.75">
      <c r="A1" s="96"/>
      <c r="B1" s="609"/>
      <c r="C1" s="609"/>
      <c r="D1" s="609"/>
      <c r="E1" s="609"/>
      <c r="F1" s="146"/>
      <c r="G1" s="97"/>
      <c r="H1" s="609" t="s">
        <v>428</v>
      </c>
      <c r="I1" s="610"/>
      <c r="J1" s="611"/>
      <c r="K1" s="98"/>
    </row>
    <row r="2" spans="1:11" ht="15.75">
      <c r="A2" s="612"/>
      <c r="B2" s="613"/>
      <c r="C2" s="613"/>
      <c r="D2" s="613"/>
      <c r="E2" s="613"/>
      <c r="F2" s="99"/>
      <c r="G2" s="612" t="s">
        <v>429</v>
      </c>
      <c r="H2" s="613"/>
      <c r="I2" s="613"/>
      <c r="J2" s="613"/>
      <c r="K2" s="613"/>
    </row>
    <row r="3" spans="1:11" ht="15.75">
      <c r="A3" s="612"/>
      <c r="B3" s="613"/>
      <c r="C3" s="613"/>
      <c r="D3" s="613"/>
      <c r="E3" s="613"/>
      <c r="F3" s="99"/>
      <c r="G3" s="612" t="s">
        <v>430</v>
      </c>
      <c r="H3" s="613"/>
      <c r="I3" s="613"/>
      <c r="J3" s="613"/>
      <c r="K3" s="613"/>
    </row>
    <row r="4" spans="1:11" s="95" customFormat="1" ht="15.75">
      <c r="A4" s="614"/>
      <c r="B4" s="615"/>
      <c r="C4" s="615"/>
      <c r="D4" s="615"/>
      <c r="E4" s="615"/>
      <c r="F4" s="145"/>
      <c r="G4" s="614" t="s">
        <v>431</v>
      </c>
      <c r="H4" s="615"/>
      <c r="I4" s="615"/>
      <c r="J4" s="615"/>
      <c r="K4" s="615"/>
    </row>
    <row r="5" spans="1:11" ht="15.75">
      <c r="A5" s="612"/>
      <c r="B5" s="613"/>
      <c r="C5" s="613"/>
      <c r="D5" s="613"/>
      <c r="E5" s="613"/>
      <c r="F5" s="99"/>
      <c r="G5" s="612" t="s">
        <v>432</v>
      </c>
      <c r="H5" s="616"/>
      <c r="I5" s="616"/>
      <c r="J5" s="616"/>
      <c r="K5" s="616"/>
    </row>
    <row r="6" spans="1:11" ht="15.75">
      <c r="A6" s="617"/>
      <c r="B6" s="613"/>
      <c r="C6" s="613"/>
      <c r="D6" s="613"/>
      <c r="E6" s="613"/>
      <c r="F6" s="99"/>
      <c r="G6" s="612" t="s">
        <v>433</v>
      </c>
      <c r="H6" s="616"/>
      <c r="I6" s="616"/>
      <c r="J6" s="616"/>
      <c r="K6" s="616"/>
    </row>
    <row r="7" spans="1:11" ht="15.75">
      <c r="A7" s="618"/>
      <c r="B7" s="619"/>
      <c r="C7" s="619"/>
      <c r="D7" s="619"/>
      <c r="E7" s="619"/>
      <c r="F7" s="143"/>
      <c r="G7" s="618" t="s">
        <v>434</v>
      </c>
      <c r="H7" s="619"/>
      <c r="I7" s="619"/>
      <c r="J7" s="619"/>
      <c r="K7" s="619"/>
    </row>
    <row r="8" spans="1:11" ht="15.75">
      <c r="A8" s="620"/>
      <c r="B8" s="619"/>
      <c r="C8" s="619"/>
      <c r="D8" s="619"/>
      <c r="E8" s="619"/>
      <c r="F8" s="143"/>
      <c r="G8" s="620" t="s">
        <v>435</v>
      </c>
      <c r="H8" s="619"/>
      <c r="I8" s="619"/>
      <c r="J8" s="619"/>
      <c r="K8" s="619"/>
    </row>
    <row r="9" spans="1:11" ht="15.75">
      <c r="A9" s="620"/>
      <c r="B9" s="620"/>
      <c r="C9" s="620"/>
      <c r="D9" s="620"/>
      <c r="E9" s="620"/>
      <c r="F9" s="144"/>
      <c r="G9" s="620" t="s">
        <v>436</v>
      </c>
      <c r="H9" s="620"/>
      <c r="I9" s="620"/>
      <c r="J9" s="620"/>
      <c r="K9" s="620"/>
    </row>
    <row r="10" spans="1:11" ht="15.75">
      <c r="A10" s="621"/>
      <c r="B10" s="619"/>
      <c r="C10" s="619"/>
      <c r="D10" s="619"/>
      <c r="E10" s="619"/>
      <c r="F10" s="143"/>
      <c r="G10" s="621" t="s">
        <v>437</v>
      </c>
      <c r="H10" s="619"/>
      <c r="I10" s="619"/>
      <c r="J10" s="619"/>
      <c r="K10" s="619"/>
    </row>
    <row r="11" spans="1:11" ht="15.75">
      <c r="A11" s="612"/>
      <c r="B11" s="613"/>
      <c r="C11" s="613"/>
      <c r="D11" s="613"/>
      <c r="E11" s="613"/>
      <c r="F11" s="99"/>
      <c r="G11" s="612" t="s">
        <v>438</v>
      </c>
      <c r="H11" s="622"/>
      <c r="I11" s="622"/>
      <c r="J11" s="622"/>
      <c r="K11" s="622"/>
    </row>
    <row r="12" spans="1:11" ht="15.75">
      <c r="A12" s="623"/>
      <c r="B12" s="613"/>
      <c r="C12" s="613"/>
      <c r="D12" s="613"/>
      <c r="E12" s="613"/>
      <c r="F12" s="99"/>
      <c r="G12" s="623" t="s">
        <v>439</v>
      </c>
      <c r="H12" s="613"/>
      <c r="I12" s="613"/>
      <c r="J12" s="613"/>
      <c r="K12" s="613"/>
    </row>
    <row r="13" spans="1:11" ht="15.75">
      <c r="A13" s="100"/>
      <c r="B13" s="99"/>
      <c r="C13" s="99"/>
      <c r="D13" s="99"/>
      <c r="E13" s="99"/>
      <c r="F13" s="99"/>
      <c r="G13" s="100"/>
      <c r="H13" s="99"/>
      <c r="I13" s="99"/>
      <c r="J13" s="99"/>
      <c r="K13" s="99"/>
    </row>
    <row r="14" spans="1:11" ht="15.75">
      <c r="A14" s="100"/>
      <c r="B14" s="99"/>
      <c r="C14" s="99"/>
      <c r="D14" s="99"/>
      <c r="E14" s="99"/>
      <c r="F14" s="99"/>
      <c r="G14" s="100"/>
      <c r="H14" s="99"/>
      <c r="I14" s="99"/>
      <c r="J14" s="99"/>
      <c r="K14" s="99"/>
    </row>
    <row r="15" spans="1:11" ht="18.75">
      <c r="A15" s="101"/>
      <c r="B15" s="624" t="s">
        <v>440</v>
      </c>
      <c r="C15" s="613"/>
      <c r="D15" s="613"/>
      <c r="E15" s="613"/>
      <c r="F15" s="613"/>
      <c r="G15" s="613"/>
      <c r="H15" s="613"/>
      <c r="I15" s="613"/>
      <c r="J15" s="613"/>
      <c r="K15" s="102"/>
    </row>
    <row r="16" spans="1:11" ht="18.75" customHeight="1">
      <c r="A16" s="101"/>
      <c r="B16" s="625" t="s">
        <v>441</v>
      </c>
      <c r="C16" s="625"/>
      <c r="D16" s="625"/>
      <c r="E16" s="625"/>
      <c r="F16" s="625"/>
      <c r="G16" s="625"/>
      <c r="H16" s="625"/>
      <c r="I16" s="625"/>
      <c r="J16" s="625"/>
      <c r="K16" s="102"/>
    </row>
    <row r="17" spans="1:15" ht="18.75" customHeight="1">
      <c r="A17" s="101"/>
      <c r="B17" s="625" t="s">
        <v>436</v>
      </c>
      <c r="C17" s="625"/>
      <c r="D17" s="625"/>
      <c r="E17" s="625"/>
      <c r="F17" s="625"/>
      <c r="G17" s="625"/>
      <c r="H17" s="625"/>
      <c r="I17" s="625"/>
      <c r="J17" s="625"/>
      <c r="K17" s="102"/>
    </row>
    <row r="18" spans="1:15" ht="18.75">
      <c r="A18" s="101"/>
      <c r="B18" s="626" t="s">
        <v>442</v>
      </c>
      <c r="C18" s="627"/>
      <c r="D18" s="627"/>
      <c r="E18" s="627"/>
      <c r="F18" s="627"/>
      <c r="G18" s="627"/>
      <c r="H18" s="627"/>
      <c r="I18" s="627"/>
      <c r="J18" s="627"/>
      <c r="K18" s="102"/>
    </row>
    <row r="19" spans="1:15" ht="22.5" customHeight="1">
      <c r="A19" s="628" t="s">
        <v>52</v>
      </c>
      <c r="B19" s="630" t="s">
        <v>401</v>
      </c>
      <c r="C19" s="631"/>
      <c r="D19" s="628" t="s">
        <v>443</v>
      </c>
      <c r="E19" s="634" t="s">
        <v>444</v>
      </c>
      <c r="F19" s="147"/>
      <c r="G19" s="636" t="s">
        <v>445</v>
      </c>
      <c r="H19" s="637"/>
      <c r="I19" s="638"/>
      <c r="J19" s="628" t="s">
        <v>446</v>
      </c>
      <c r="K19" s="96"/>
    </row>
    <row r="20" spans="1:15" ht="63">
      <c r="A20" s="629"/>
      <c r="B20" s="632"/>
      <c r="C20" s="633"/>
      <c r="D20" s="629"/>
      <c r="E20" s="635"/>
      <c r="F20" s="148"/>
      <c r="G20" s="639" t="s">
        <v>447</v>
      </c>
      <c r="H20" s="640"/>
      <c r="I20" s="103" t="s">
        <v>448</v>
      </c>
      <c r="J20" s="629"/>
      <c r="K20" s="104"/>
      <c r="O20" t="s">
        <v>247</v>
      </c>
    </row>
    <row r="21" spans="1:15" ht="18.75" customHeight="1">
      <c r="A21" s="105">
        <v>1</v>
      </c>
      <c r="B21" s="641" t="s">
        <v>402</v>
      </c>
      <c r="C21" s="642"/>
      <c r="D21" s="106" t="s">
        <v>449</v>
      </c>
      <c r="E21" s="130">
        <v>1</v>
      </c>
      <c r="F21" s="149">
        <v>152579.25</v>
      </c>
      <c r="G21" s="643"/>
      <c r="H21" s="644"/>
      <c r="I21" s="107">
        <v>15210</v>
      </c>
      <c r="J21" s="108">
        <f>I21*E21</f>
        <v>15210</v>
      </c>
      <c r="K21" s="109"/>
      <c r="L21" s="129" t="s">
        <v>295</v>
      </c>
      <c r="M21" s="124">
        <f>E21+E22+E23+E24+E25+E27+E28+E35+E40+E41+E42+E49+E50</f>
        <v>13</v>
      </c>
      <c r="N21" s="124">
        <f>F21+F22+F23+F24+F25+F27+F28+F35+F40+F41+F42+F49+F50</f>
        <v>757742.80999999994</v>
      </c>
      <c r="O21">
        <f>E21+E22+E23+E24+E25+E27+E40+E42+E49+E50</f>
        <v>10</v>
      </c>
    </row>
    <row r="22" spans="1:15" ht="18.75" customHeight="1">
      <c r="A22" s="105">
        <v>2</v>
      </c>
      <c r="B22" s="641" t="s">
        <v>403</v>
      </c>
      <c r="C22" s="642"/>
      <c r="D22" s="110" t="s">
        <v>449</v>
      </c>
      <c r="E22" s="131">
        <v>1</v>
      </c>
      <c r="F22" s="150">
        <v>71058.460000000006</v>
      </c>
      <c r="G22" s="645"/>
      <c r="H22" s="646"/>
      <c r="I22" s="107">
        <f>I21-(I21*5%)</f>
        <v>14449.5</v>
      </c>
      <c r="J22" s="108">
        <f>I22*E22</f>
        <v>14449.5</v>
      </c>
      <c r="K22" s="111"/>
      <c r="L22" s="129" t="s">
        <v>296</v>
      </c>
      <c r="M22" s="125">
        <f>E30+E31+E32+E33+E43+E44+E45+E51</f>
        <v>8</v>
      </c>
      <c r="N22" s="125">
        <f>F30+F31+F32+F33+F43+F44+F45+F51</f>
        <v>64293.59</v>
      </c>
      <c r="O22">
        <f>E30+E32+E51</f>
        <v>3</v>
      </c>
    </row>
    <row r="23" spans="1:15" ht="18.75">
      <c r="A23" s="105">
        <v>3</v>
      </c>
      <c r="B23" s="641" t="s">
        <v>450</v>
      </c>
      <c r="C23" s="642"/>
      <c r="D23" s="110" t="s">
        <v>449</v>
      </c>
      <c r="E23" s="131">
        <v>1</v>
      </c>
      <c r="F23" s="150">
        <v>95053.92</v>
      </c>
      <c r="G23" s="645"/>
      <c r="H23" s="646"/>
      <c r="I23" s="107">
        <f>I21-(I21*5%)</f>
        <v>14449.5</v>
      </c>
      <c r="J23" s="108">
        <f>I23*E23</f>
        <v>14449.5</v>
      </c>
      <c r="K23" s="111"/>
      <c r="L23" s="129" t="s">
        <v>297</v>
      </c>
      <c r="M23" s="126">
        <f>E29+E34+E36+E46+E47+E52+E53</f>
        <v>13</v>
      </c>
      <c r="N23" s="126">
        <f>F29+F34+F36+F46+F47+F52+F53</f>
        <v>248262.50999999998</v>
      </c>
      <c r="O23">
        <f>E29+E34+E46-1+E47+E52+E53-2</f>
        <v>9</v>
      </c>
    </row>
    <row r="24" spans="1:15" ht="37.5" customHeight="1">
      <c r="A24" s="105">
        <v>4</v>
      </c>
      <c r="B24" s="641" t="s">
        <v>451</v>
      </c>
      <c r="C24" s="642"/>
      <c r="D24" s="110" t="s">
        <v>449</v>
      </c>
      <c r="E24" s="131">
        <v>1</v>
      </c>
      <c r="F24" s="150">
        <v>102957.08</v>
      </c>
      <c r="G24" s="645"/>
      <c r="H24" s="646"/>
      <c r="I24" s="107">
        <f>I21-(I21*5%)</f>
        <v>14449.5</v>
      </c>
      <c r="J24" s="108">
        <f>I24*E24</f>
        <v>14449.5</v>
      </c>
      <c r="K24" s="111"/>
      <c r="L24" s="129" t="s">
        <v>298</v>
      </c>
      <c r="M24" s="127"/>
      <c r="N24" s="127"/>
    </row>
    <row r="25" spans="1:15" ht="18.75" customHeight="1">
      <c r="A25" s="105">
        <v>5</v>
      </c>
      <c r="B25" s="641" t="s">
        <v>452</v>
      </c>
      <c r="C25" s="642"/>
      <c r="D25" s="110" t="s">
        <v>449</v>
      </c>
      <c r="E25" s="131">
        <v>1</v>
      </c>
      <c r="F25" s="150">
        <v>60978.76</v>
      </c>
      <c r="G25" s="645"/>
      <c r="H25" s="646"/>
      <c r="I25" s="107">
        <f>I21-(I21*5%)</f>
        <v>14449.5</v>
      </c>
      <c r="J25" s="108">
        <f>I25*E25</f>
        <v>14449.5</v>
      </c>
      <c r="K25" s="111"/>
      <c r="L25" s="129" t="s">
        <v>299</v>
      </c>
      <c r="M25" s="136">
        <f>E37</f>
        <v>1</v>
      </c>
      <c r="N25" s="136">
        <f>F37</f>
        <v>7455.45</v>
      </c>
      <c r="O25">
        <f>E37</f>
        <v>1</v>
      </c>
    </row>
    <row r="26" spans="1:15" ht="18.75" customHeight="1">
      <c r="A26" s="647" t="s">
        <v>453</v>
      </c>
      <c r="B26" s="648"/>
      <c r="C26" s="648"/>
      <c r="D26" s="648"/>
      <c r="E26" s="648"/>
      <c r="F26" s="648"/>
      <c r="G26" s="648"/>
      <c r="H26" s="648"/>
      <c r="I26" s="648"/>
      <c r="J26" s="649"/>
      <c r="K26" s="111"/>
      <c r="L26" s="129" t="s">
        <v>300</v>
      </c>
      <c r="M26" s="128">
        <f>E38</f>
        <v>1</v>
      </c>
      <c r="N26" s="128">
        <f>F38</f>
        <v>10507.11</v>
      </c>
      <c r="O26">
        <f>E38</f>
        <v>1</v>
      </c>
    </row>
    <row r="27" spans="1:15" ht="18.75" customHeight="1">
      <c r="A27" s="105">
        <v>6</v>
      </c>
      <c r="B27" s="641" t="s">
        <v>404</v>
      </c>
      <c r="C27" s="642"/>
      <c r="D27" s="110" t="s">
        <v>454</v>
      </c>
      <c r="E27" s="131">
        <v>1</v>
      </c>
      <c r="F27" s="150">
        <v>65328</v>
      </c>
      <c r="G27" s="645">
        <v>12</v>
      </c>
      <c r="H27" s="646"/>
      <c r="I27" s="107">
        <v>2512</v>
      </c>
      <c r="J27" s="108">
        <f t="shared" ref="J27:J38" si="0">I27*E27</f>
        <v>2512</v>
      </c>
      <c r="K27" s="111"/>
      <c r="M27">
        <f>SUM(M21:M26)</f>
        <v>36</v>
      </c>
      <c r="N27">
        <f>SUM(N21:N26)</f>
        <v>1088261.47</v>
      </c>
      <c r="O27">
        <f>SUM(O21:O26)</f>
        <v>24</v>
      </c>
    </row>
    <row r="28" spans="1:15" ht="18.75" customHeight="1">
      <c r="A28" s="105">
        <v>7</v>
      </c>
      <c r="B28" s="641" t="s">
        <v>405</v>
      </c>
      <c r="C28" s="642"/>
      <c r="D28" s="110" t="s">
        <v>454</v>
      </c>
      <c r="E28" s="131">
        <v>1</v>
      </c>
      <c r="F28" s="150"/>
      <c r="G28" s="645">
        <v>11</v>
      </c>
      <c r="H28" s="646"/>
      <c r="I28" s="107">
        <v>2334</v>
      </c>
      <c r="J28" s="108">
        <f t="shared" si="0"/>
        <v>2334</v>
      </c>
      <c r="K28" s="111"/>
    </row>
    <row r="29" spans="1:15" ht="18.75" customHeight="1">
      <c r="A29" s="105">
        <v>8</v>
      </c>
      <c r="B29" s="641" t="s">
        <v>406</v>
      </c>
      <c r="C29" s="642"/>
      <c r="D29" s="110" t="s">
        <v>455</v>
      </c>
      <c r="E29" s="133">
        <v>1</v>
      </c>
      <c r="F29" s="151">
        <v>45445.82</v>
      </c>
      <c r="G29" s="645"/>
      <c r="H29" s="646"/>
      <c r="I29" s="107">
        <f>I21-(I21*30%)</f>
        <v>10647</v>
      </c>
      <c r="J29" s="108">
        <f t="shared" si="0"/>
        <v>10647</v>
      </c>
      <c r="K29" s="111"/>
    </row>
    <row r="30" spans="1:15" ht="18.75" customHeight="1">
      <c r="A30" s="105">
        <v>9</v>
      </c>
      <c r="B30" s="650" t="s">
        <v>407</v>
      </c>
      <c r="C30" s="651"/>
      <c r="D30" s="112">
        <v>2429</v>
      </c>
      <c r="E30" s="132">
        <v>1</v>
      </c>
      <c r="F30" s="152">
        <v>19946.73</v>
      </c>
      <c r="G30" s="652">
        <v>10</v>
      </c>
      <c r="H30" s="653"/>
      <c r="I30" s="113">
        <v>2157</v>
      </c>
      <c r="J30" s="114">
        <f t="shared" si="0"/>
        <v>2157</v>
      </c>
      <c r="K30" s="111"/>
    </row>
    <row r="31" spans="1:15" ht="18.75" customHeight="1">
      <c r="A31" s="105">
        <v>10</v>
      </c>
      <c r="B31" s="650" t="s">
        <v>408</v>
      </c>
      <c r="C31" s="651"/>
      <c r="D31" s="112" t="s">
        <v>456</v>
      </c>
      <c r="E31" s="132">
        <v>1</v>
      </c>
      <c r="F31" s="152"/>
      <c r="G31" s="652">
        <v>9</v>
      </c>
      <c r="H31" s="653"/>
      <c r="I31" s="113">
        <v>2050</v>
      </c>
      <c r="J31" s="114">
        <f t="shared" si="0"/>
        <v>2050</v>
      </c>
      <c r="K31" s="111"/>
    </row>
    <row r="32" spans="1:15" ht="18.75" customHeight="1">
      <c r="A32" s="105">
        <v>11</v>
      </c>
      <c r="B32" s="650" t="s">
        <v>457</v>
      </c>
      <c r="C32" s="651"/>
      <c r="D32" s="112" t="s">
        <v>458</v>
      </c>
      <c r="E32" s="132">
        <v>1</v>
      </c>
      <c r="F32" s="152">
        <v>13712.86</v>
      </c>
      <c r="G32" s="652">
        <v>10</v>
      </c>
      <c r="H32" s="653"/>
      <c r="I32" s="113">
        <v>2157</v>
      </c>
      <c r="J32" s="114">
        <f t="shared" si="0"/>
        <v>2157</v>
      </c>
      <c r="K32" s="111"/>
    </row>
    <row r="33" spans="1:11" ht="18.75" customHeight="1">
      <c r="A33" s="105">
        <v>12</v>
      </c>
      <c r="B33" s="650" t="s">
        <v>409</v>
      </c>
      <c r="C33" s="651"/>
      <c r="D33" s="112" t="s">
        <v>459</v>
      </c>
      <c r="E33" s="132">
        <v>1</v>
      </c>
      <c r="F33" s="152"/>
      <c r="G33" s="652">
        <v>10</v>
      </c>
      <c r="H33" s="653"/>
      <c r="I33" s="113">
        <v>2157</v>
      </c>
      <c r="J33" s="114">
        <f t="shared" si="0"/>
        <v>2157</v>
      </c>
      <c r="K33" s="111"/>
    </row>
    <row r="34" spans="1:11" ht="18.75" customHeight="1">
      <c r="A34" s="105">
        <v>13</v>
      </c>
      <c r="B34" s="650" t="s">
        <v>410</v>
      </c>
      <c r="C34" s="651"/>
      <c r="D34" s="112">
        <v>3212</v>
      </c>
      <c r="E34" s="133">
        <v>3</v>
      </c>
      <c r="F34" s="151">
        <v>42907.14</v>
      </c>
      <c r="G34" s="652">
        <v>9</v>
      </c>
      <c r="H34" s="654"/>
      <c r="I34" s="113">
        <v>2050</v>
      </c>
      <c r="J34" s="114">
        <f t="shared" si="0"/>
        <v>6150</v>
      </c>
      <c r="K34" s="111"/>
    </row>
    <row r="35" spans="1:11" ht="18.75" customHeight="1">
      <c r="A35" s="105">
        <v>14</v>
      </c>
      <c r="B35" s="641" t="s">
        <v>420</v>
      </c>
      <c r="C35" s="642"/>
      <c r="D35" s="110">
        <v>1239</v>
      </c>
      <c r="E35" s="131">
        <v>1</v>
      </c>
      <c r="F35" s="150">
        <v>19650.52</v>
      </c>
      <c r="G35" s="645">
        <v>8</v>
      </c>
      <c r="H35" s="646"/>
      <c r="I35" s="107">
        <v>1943</v>
      </c>
      <c r="J35" s="108">
        <f t="shared" si="0"/>
        <v>1943</v>
      </c>
      <c r="K35" s="111"/>
    </row>
    <row r="36" spans="1:11" ht="18.75" customHeight="1">
      <c r="A36" s="105">
        <v>15</v>
      </c>
      <c r="B36" s="650" t="s">
        <v>411</v>
      </c>
      <c r="C36" s="651"/>
      <c r="D36" s="112">
        <v>3451</v>
      </c>
      <c r="E36" s="133">
        <v>1</v>
      </c>
      <c r="F36" s="151"/>
      <c r="G36" s="652">
        <v>5</v>
      </c>
      <c r="H36" s="653"/>
      <c r="I36" s="113">
        <v>1612</v>
      </c>
      <c r="J36" s="114">
        <f t="shared" si="0"/>
        <v>1612</v>
      </c>
      <c r="K36" s="111"/>
    </row>
    <row r="37" spans="1:11" ht="18.75" customHeight="1">
      <c r="A37" s="105">
        <v>16</v>
      </c>
      <c r="B37" s="641" t="s">
        <v>421</v>
      </c>
      <c r="C37" s="642"/>
      <c r="D37" s="110">
        <v>7129</v>
      </c>
      <c r="E37" s="135">
        <v>1</v>
      </c>
      <c r="F37" s="153">
        <v>7455.45</v>
      </c>
      <c r="G37" s="645">
        <v>5</v>
      </c>
      <c r="H37" s="646"/>
      <c r="I37" s="107">
        <v>1612</v>
      </c>
      <c r="J37" s="108">
        <f t="shared" si="0"/>
        <v>1612</v>
      </c>
      <c r="K37" s="111"/>
    </row>
    <row r="38" spans="1:11" ht="18.75" customHeight="1">
      <c r="A38" s="105">
        <v>17</v>
      </c>
      <c r="B38" s="641" t="s">
        <v>422</v>
      </c>
      <c r="C38" s="642"/>
      <c r="D38" s="110">
        <v>9132</v>
      </c>
      <c r="E38" s="134">
        <v>1</v>
      </c>
      <c r="F38" s="154">
        <v>10507.11</v>
      </c>
      <c r="G38" s="645">
        <v>2</v>
      </c>
      <c r="H38" s="646"/>
      <c r="I38" s="107">
        <v>1521</v>
      </c>
      <c r="J38" s="108">
        <f t="shared" si="0"/>
        <v>1521</v>
      </c>
      <c r="K38" s="111"/>
    </row>
    <row r="39" spans="1:11" ht="18.75" customHeight="1">
      <c r="A39" s="647" t="s">
        <v>460</v>
      </c>
      <c r="B39" s="648"/>
      <c r="C39" s="648"/>
      <c r="D39" s="648"/>
      <c r="E39" s="648"/>
      <c r="F39" s="648"/>
      <c r="G39" s="648"/>
      <c r="H39" s="648"/>
      <c r="I39" s="648"/>
      <c r="J39" s="649"/>
      <c r="K39" s="111"/>
    </row>
    <row r="40" spans="1:11" ht="18.75" customHeight="1">
      <c r="A40" s="105">
        <v>18</v>
      </c>
      <c r="B40" s="641" t="s">
        <v>412</v>
      </c>
      <c r="C40" s="642"/>
      <c r="D40" s="110" t="s">
        <v>454</v>
      </c>
      <c r="E40" s="131">
        <v>1</v>
      </c>
      <c r="F40" s="150">
        <v>11434.49</v>
      </c>
      <c r="G40" s="645">
        <v>12</v>
      </c>
      <c r="H40" s="646"/>
      <c r="I40" s="107">
        <v>2512</v>
      </c>
      <c r="J40" s="108">
        <f t="shared" ref="J40:J47" si="1">I40*E40</f>
        <v>2512</v>
      </c>
      <c r="K40" s="111"/>
    </row>
    <row r="41" spans="1:11" ht="18.75" customHeight="1">
      <c r="A41" s="105">
        <v>19</v>
      </c>
      <c r="B41" s="641" t="s">
        <v>413</v>
      </c>
      <c r="C41" s="642"/>
      <c r="D41" s="110" t="s">
        <v>454</v>
      </c>
      <c r="E41" s="131">
        <v>1</v>
      </c>
      <c r="F41" s="150"/>
      <c r="G41" s="645">
        <v>11</v>
      </c>
      <c r="H41" s="646"/>
      <c r="I41" s="107">
        <v>2334</v>
      </c>
      <c r="J41" s="108">
        <f t="shared" si="1"/>
        <v>2334</v>
      </c>
      <c r="K41" s="111"/>
    </row>
    <row r="42" spans="1:11" ht="18.75" customHeight="1">
      <c r="A42" s="105">
        <v>20</v>
      </c>
      <c r="B42" s="650" t="s">
        <v>414</v>
      </c>
      <c r="C42" s="651"/>
      <c r="D42" s="112" t="s">
        <v>461</v>
      </c>
      <c r="E42" s="131">
        <v>1</v>
      </c>
      <c r="F42" s="150">
        <v>5472.89</v>
      </c>
      <c r="G42" s="652">
        <v>10</v>
      </c>
      <c r="H42" s="653"/>
      <c r="I42" s="113">
        <v>2157</v>
      </c>
      <c r="J42" s="114">
        <f t="shared" si="1"/>
        <v>2157</v>
      </c>
      <c r="K42" s="111"/>
    </row>
    <row r="43" spans="1:11" ht="18.75" customHeight="1">
      <c r="A43" s="105">
        <v>21</v>
      </c>
      <c r="B43" s="650" t="s">
        <v>415</v>
      </c>
      <c r="C43" s="651"/>
      <c r="D43" s="112" t="s">
        <v>462</v>
      </c>
      <c r="E43" s="132">
        <v>1</v>
      </c>
      <c r="F43" s="152"/>
      <c r="G43" s="652">
        <v>10</v>
      </c>
      <c r="H43" s="653"/>
      <c r="I43" s="113">
        <v>2157</v>
      </c>
      <c r="J43" s="114">
        <f t="shared" si="1"/>
        <v>2157</v>
      </c>
      <c r="K43" s="111"/>
    </row>
    <row r="44" spans="1:11" ht="18.75" customHeight="1">
      <c r="A44" s="105">
        <v>22</v>
      </c>
      <c r="B44" s="650" t="s">
        <v>416</v>
      </c>
      <c r="C44" s="651"/>
      <c r="D44" s="112" t="s">
        <v>462</v>
      </c>
      <c r="E44" s="132">
        <v>1</v>
      </c>
      <c r="F44" s="152"/>
      <c r="G44" s="652">
        <v>10</v>
      </c>
      <c r="H44" s="653"/>
      <c r="I44" s="113">
        <v>2157</v>
      </c>
      <c r="J44" s="114">
        <f t="shared" si="1"/>
        <v>2157</v>
      </c>
      <c r="K44" s="111"/>
    </row>
    <row r="45" spans="1:11" ht="18.75" customHeight="1">
      <c r="A45" s="105">
        <v>23</v>
      </c>
      <c r="B45" s="650" t="s">
        <v>417</v>
      </c>
      <c r="C45" s="651"/>
      <c r="D45" s="112" t="s">
        <v>456</v>
      </c>
      <c r="E45" s="132">
        <v>1</v>
      </c>
      <c r="F45" s="152"/>
      <c r="G45" s="652">
        <v>9</v>
      </c>
      <c r="H45" s="653"/>
      <c r="I45" s="113">
        <v>2050</v>
      </c>
      <c r="J45" s="114">
        <f t="shared" si="1"/>
        <v>2050</v>
      </c>
      <c r="K45" s="111"/>
    </row>
    <row r="46" spans="1:11" ht="18.75" customHeight="1">
      <c r="A46" s="105">
        <v>24</v>
      </c>
      <c r="B46" s="641" t="s">
        <v>418</v>
      </c>
      <c r="C46" s="642"/>
      <c r="D46" s="110">
        <v>3439</v>
      </c>
      <c r="E46" s="133">
        <v>2</v>
      </c>
      <c r="F46" s="151">
        <v>28060.03</v>
      </c>
      <c r="G46" s="645">
        <v>10</v>
      </c>
      <c r="H46" s="646"/>
      <c r="I46" s="107">
        <v>2157</v>
      </c>
      <c r="J46" s="108">
        <f t="shared" si="1"/>
        <v>4314</v>
      </c>
      <c r="K46" s="111"/>
    </row>
    <row r="47" spans="1:11" ht="18.75" customHeight="1">
      <c r="A47" s="105">
        <v>25</v>
      </c>
      <c r="B47" s="641" t="s">
        <v>419</v>
      </c>
      <c r="C47" s="642"/>
      <c r="D47" s="110">
        <v>3439</v>
      </c>
      <c r="E47" s="133">
        <v>2</v>
      </c>
      <c r="F47" s="151">
        <v>67487.039999999994</v>
      </c>
      <c r="G47" s="645">
        <v>9</v>
      </c>
      <c r="H47" s="646"/>
      <c r="I47" s="107">
        <v>2050</v>
      </c>
      <c r="J47" s="108">
        <f t="shared" si="1"/>
        <v>4100</v>
      </c>
      <c r="K47" s="111"/>
    </row>
    <row r="48" spans="1:11" ht="18.75" customHeight="1">
      <c r="A48" s="647" t="s">
        <v>463</v>
      </c>
      <c r="B48" s="648"/>
      <c r="C48" s="648"/>
      <c r="D48" s="648"/>
      <c r="E48" s="648"/>
      <c r="F48" s="648"/>
      <c r="G48" s="648"/>
      <c r="H48" s="648"/>
      <c r="I48" s="648"/>
      <c r="J48" s="649"/>
      <c r="K48" s="111"/>
    </row>
    <row r="49" spans="1:15" ht="18.75" customHeight="1">
      <c r="A49" s="105">
        <v>26</v>
      </c>
      <c r="B49" s="641" t="s">
        <v>423</v>
      </c>
      <c r="C49" s="642"/>
      <c r="D49" s="110" t="s">
        <v>454</v>
      </c>
      <c r="E49" s="131">
        <v>1</v>
      </c>
      <c r="F49" s="150">
        <v>116716.46</v>
      </c>
      <c r="G49" s="645"/>
      <c r="H49" s="646"/>
      <c r="I49" s="107">
        <f>I21-(I21*10%)</f>
        <v>13689</v>
      </c>
      <c r="J49" s="108">
        <f>I49*E49</f>
        <v>13689</v>
      </c>
      <c r="K49" s="111"/>
    </row>
    <row r="50" spans="1:15" ht="18.75" customHeight="1">
      <c r="A50" s="105">
        <v>27</v>
      </c>
      <c r="B50" s="641" t="s">
        <v>424</v>
      </c>
      <c r="C50" s="642"/>
      <c r="D50" s="110" t="s">
        <v>454</v>
      </c>
      <c r="E50" s="131">
        <v>1</v>
      </c>
      <c r="F50" s="150">
        <v>56512.98</v>
      </c>
      <c r="G50" s="645">
        <v>11</v>
      </c>
      <c r="H50" s="646"/>
      <c r="I50" s="107">
        <v>2334</v>
      </c>
      <c r="J50" s="108">
        <f>I50*E50</f>
        <v>2334</v>
      </c>
      <c r="K50" s="111"/>
    </row>
    <row r="51" spans="1:15" ht="18.75">
      <c r="A51" s="105">
        <v>28</v>
      </c>
      <c r="B51" s="650" t="s">
        <v>425</v>
      </c>
      <c r="C51" s="651"/>
      <c r="D51" s="112" t="s">
        <v>464</v>
      </c>
      <c r="E51" s="132">
        <v>1</v>
      </c>
      <c r="F51" s="152">
        <v>30634</v>
      </c>
      <c r="G51" s="652">
        <v>9</v>
      </c>
      <c r="H51" s="653"/>
      <c r="I51" s="113">
        <v>2050</v>
      </c>
      <c r="J51" s="114">
        <f>I51*E51</f>
        <v>2050</v>
      </c>
      <c r="K51" s="111"/>
    </row>
    <row r="52" spans="1:15" ht="18.75">
      <c r="A52" s="105">
        <v>29</v>
      </c>
      <c r="B52" s="650" t="s">
        <v>426</v>
      </c>
      <c r="C52" s="651"/>
      <c r="D52" s="112">
        <v>3423</v>
      </c>
      <c r="E52" s="133">
        <v>1</v>
      </c>
      <c r="F52" s="151">
        <v>30634</v>
      </c>
      <c r="G52" s="652">
        <v>6</v>
      </c>
      <c r="H52" s="653"/>
      <c r="I52" s="113">
        <v>1718</v>
      </c>
      <c r="J52" s="114">
        <f>I52*E52</f>
        <v>1718</v>
      </c>
      <c r="K52" s="111"/>
    </row>
    <row r="53" spans="1:15" ht="19.5" thickBot="1">
      <c r="A53" s="105">
        <v>30</v>
      </c>
      <c r="B53" s="641" t="s">
        <v>427</v>
      </c>
      <c r="C53" s="642"/>
      <c r="D53" s="110">
        <v>3433</v>
      </c>
      <c r="E53" s="133">
        <v>3</v>
      </c>
      <c r="F53" s="151">
        <v>33728.480000000003</v>
      </c>
      <c r="G53" s="645">
        <v>10</v>
      </c>
      <c r="H53" s="646"/>
      <c r="I53" s="107">
        <v>2157</v>
      </c>
      <c r="J53" s="108">
        <f>I53*E53</f>
        <v>6471</v>
      </c>
      <c r="K53" s="111"/>
    </row>
    <row r="54" spans="1:15" ht="19.5" thickBot="1">
      <c r="A54" s="115"/>
      <c r="B54" s="655" t="s">
        <v>465</v>
      </c>
      <c r="C54" s="656"/>
      <c r="D54" s="116"/>
      <c r="E54" s="117">
        <f>SUM(E21:E53)</f>
        <v>36</v>
      </c>
      <c r="F54" s="155">
        <f>SUM(F21:F25,F27:F38,F40:F47,F49:F53)</f>
        <v>1088261.4699999997</v>
      </c>
      <c r="G54" s="657"/>
      <c r="H54" s="657"/>
      <c r="I54" s="118"/>
      <c r="J54" s="119">
        <f>SUM(J21:J53)</f>
        <v>157903</v>
      </c>
      <c r="K54" s="120"/>
      <c r="O54" s="121"/>
    </row>
    <row r="56" spans="1:15" ht="18.75">
      <c r="C56" s="122" t="s">
        <v>466</v>
      </c>
      <c r="D56" s="122"/>
      <c r="E56" s="122"/>
      <c r="F56" s="122"/>
      <c r="G56" s="122"/>
      <c r="H56" s="122"/>
      <c r="I56" s="122"/>
    </row>
    <row r="57" spans="1:15" ht="18.75">
      <c r="C57" s="123" t="s">
        <v>467</v>
      </c>
      <c r="D57" s="123"/>
      <c r="E57" s="123"/>
      <c r="F57" s="123"/>
      <c r="G57" s="122" t="s">
        <v>468</v>
      </c>
      <c r="H57" s="122"/>
      <c r="I57" s="122"/>
    </row>
  </sheetData>
  <mergeCells count="100">
    <mergeCell ref="B54:C54"/>
    <mergeCell ref="G54:H54"/>
    <mergeCell ref="B51:C51"/>
    <mergeCell ref="G51:H51"/>
    <mergeCell ref="B52:C52"/>
    <mergeCell ref="G52:H52"/>
    <mergeCell ref="B53:C53"/>
    <mergeCell ref="G53:H53"/>
    <mergeCell ref="A48:J48"/>
    <mergeCell ref="B49:C49"/>
    <mergeCell ref="G49:H49"/>
    <mergeCell ref="B50:C50"/>
    <mergeCell ref="G50:H50"/>
    <mergeCell ref="B45:C45"/>
    <mergeCell ref="G45:H45"/>
    <mergeCell ref="B46:C46"/>
    <mergeCell ref="G46:H46"/>
    <mergeCell ref="B47:C47"/>
    <mergeCell ref="G47:H47"/>
    <mergeCell ref="B42:C42"/>
    <mergeCell ref="G42:H42"/>
    <mergeCell ref="B43:C43"/>
    <mergeCell ref="G43:H43"/>
    <mergeCell ref="B44:C44"/>
    <mergeCell ref="G44:H44"/>
    <mergeCell ref="A39:J39"/>
    <mergeCell ref="B40:C40"/>
    <mergeCell ref="G40:H40"/>
    <mergeCell ref="B41:C41"/>
    <mergeCell ref="G41:H41"/>
    <mergeCell ref="B36:C36"/>
    <mergeCell ref="G36:H36"/>
    <mergeCell ref="B37:C37"/>
    <mergeCell ref="G37:H37"/>
    <mergeCell ref="B38:C38"/>
    <mergeCell ref="G38:H38"/>
    <mergeCell ref="B33:C33"/>
    <mergeCell ref="G33:H33"/>
    <mergeCell ref="B34:C34"/>
    <mergeCell ref="G34:H34"/>
    <mergeCell ref="B35:C35"/>
    <mergeCell ref="G35:H35"/>
    <mergeCell ref="B30:C30"/>
    <mergeCell ref="G30:H30"/>
    <mergeCell ref="B31:C31"/>
    <mergeCell ref="G31:H31"/>
    <mergeCell ref="B32:C32"/>
    <mergeCell ref="G32:H32"/>
    <mergeCell ref="B27:C27"/>
    <mergeCell ref="G27:H27"/>
    <mergeCell ref="B28:C28"/>
    <mergeCell ref="G28:H28"/>
    <mergeCell ref="B29:C29"/>
    <mergeCell ref="G29:H29"/>
    <mergeCell ref="B24:C24"/>
    <mergeCell ref="G24:H24"/>
    <mergeCell ref="B25:C25"/>
    <mergeCell ref="G25:H25"/>
    <mergeCell ref="A26:J26"/>
    <mergeCell ref="B21:C21"/>
    <mergeCell ref="G21:H21"/>
    <mergeCell ref="B22:C22"/>
    <mergeCell ref="G22:H22"/>
    <mergeCell ref="B23:C23"/>
    <mergeCell ref="G23:H23"/>
    <mergeCell ref="B15:J15"/>
    <mergeCell ref="B16:J16"/>
    <mergeCell ref="B17:J17"/>
    <mergeCell ref="B18:J18"/>
    <mergeCell ref="A19:A20"/>
    <mergeCell ref="B19:C20"/>
    <mergeCell ref="D19:D20"/>
    <mergeCell ref="E19:E20"/>
    <mergeCell ref="G19:I19"/>
    <mergeCell ref="J19:J20"/>
    <mergeCell ref="G20:H20"/>
    <mergeCell ref="A10:E10"/>
    <mergeCell ref="G10:K10"/>
    <mergeCell ref="A11:E11"/>
    <mergeCell ref="G11:K11"/>
    <mergeCell ref="A12:E12"/>
    <mergeCell ref="G12:K12"/>
    <mergeCell ref="A7:E7"/>
    <mergeCell ref="G7:K7"/>
    <mergeCell ref="A8:E8"/>
    <mergeCell ref="G8:K8"/>
    <mergeCell ref="A9:E9"/>
    <mergeCell ref="G9:K9"/>
    <mergeCell ref="A4:E4"/>
    <mergeCell ref="G4:K4"/>
    <mergeCell ref="A5:E5"/>
    <mergeCell ref="G5:K5"/>
    <mergeCell ref="A6:E6"/>
    <mergeCell ref="G6:K6"/>
    <mergeCell ref="B1:E1"/>
    <mergeCell ref="H1:J1"/>
    <mergeCell ref="A2:E2"/>
    <mergeCell ref="G2:K2"/>
    <mergeCell ref="A3:E3"/>
    <mergeCell ref="G3:K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13</vt:i4>
      </vt:variant>
    </vt:vector>
  </HeadingPairs>
  <TitlesOfParts>
    <vt:vector size="23" baseType="lpstr">
      <vt:lpstr>фінплан - зведені показники</vt:lpstr>
      <vt:lpstr>1. Фін результат</vt:lpstr>
      <vt:lpstr>2. Розрахунки з бюджетом</vt:lpstr>
      <vt:lpstr>3. Рух грошових коштів</vt:lpstr>
      <vt:lpstr>4. Кап. інвестиції</vt:lpstr>
      <vt:lpstr> 5. Коефіцієнти</vt:lpstr>
      <vt:lpstr>6.1. Інша інфо_1</vt:lpstr>
      <vt:lpstr>6.2. Інша інфо_2</vt:lpstr>
      <vt:lpstr>Штатний розпис з вересня 2016</vt:lpstr>
      <vt:lpstr>Лист1</vt:lpstr>
      <vt:lpstr>' 5. Коефіцієнти'!Заголовки_для_печати</vt:lpstr>
      <vt:lpstr>'1. Фін результат'!Заголовки_для_печати</vt:lpstr>
      <vt:lpstr>'2. Розрахунки з бюджетом'!Заголовки_для_печати</vt:lpstr>
      <vt:lpstr>'3. Рух грошових коштів'!Заголовки_для_печати</vt:lpstr>
      <vt:lpstr>'фінплан - зведені показники'!Заголовки_для_печати</vt:lpstr>
      <vt:lpstr>' 5. Коефіцієнти'!Область_печати</vt:lpstr>
      <vt:lpstr>'1. Фін результат'!Область_печати</vt:lpstr>
      <vt:lpstr>'2. Розрахунки з бюджетом'!Область_печати</vt:lpstr>
      <vt:lpstr>'3. Рух грошових коштів'!Область_печати</vt:lpstr>
      <vt:lpstr>'4. Кап. інвестиції'!Область_печати</vt:lpstr>
      <vt:lpstr>'6.1. Інша інфо_1'!Область_печати</vt:lpstr>
      <vt:lpstr>'6.2. Інша інфо_2'!Область_печати</vt:lpstr>
      <vt:lpstr>'фінплан - зведені показники'!Область_печати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2020-08-03T12:58:52Z</cp:lastPrinted>
  <dcterms:created xsi:type="dcterms:W3CDTF">2003-03-13T16:00:22Z</dcterms:created>
  <dcterms:modified xsi:type="dcterms:W3CDTF">2020-08-03T13:00:29Z</dcterms:modified>
</cp:coreProperties>
</file>