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122" yWindow="-122" windowWidth="26300" windowHeight="14889" tabRatio="609" firstSheet="6" activeTab="6"/>
  </bookViews>
  <sheets>
    <sheet name="фінплан" sheetId="1" state="hidden" r:id="rId1"/>
    <sheet name="розрахунок доходів від НСЗУ " sheetId="8" state="hidden" r:id="rId2"/>
    <sheet name="Дані про персонал та зп" sheetId="2" state="hidden" r:id="rId3"/>
    <sheet name="Адміністративні вид (довідково)" sheetId="9" state="hidden" r:id="rId4"/>
    <sheet name="Видатки (розшифровка)" sheetId="10" state="hidden" r:id="rId5"/>
    <sheet name="Капітальні видатки " sheetId="4" state="hidden" r:id="rId6"/>
    <sheet name="звіт" sheetId="11" r:id="rId7"/>
  </sheets>
  <definedNames>
    <definedName name="_xlnm.Print_Area" localSheetId="4">'Видатки (розшифровка)'!$A$1:$H$41</definedName>
    <definedName name="_xlnm.Print_Area" localSheetId="2">'Дані про персонал та зп'!$A$1:$H$44</definedName>
    <definedName name="_xlnm.Print_Area" localSheetId="1">'розрахунок доходів від НСЗУ '!$A$1:$S$45</definedName>
    <definedName name="_xlnm.Print_Area" localSheetId="0">фінплан!$A$1:$I$99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1" l="1"/>
  <c r="C71" i="11"/>
  <c r="C72" i="11"/>
  <c r="C73" i="11"/>
  <c r="C74" i="11"/>
  <c r="C75" i="11"/>
  <c r="C70" i="11"/>
  <c r="G71" i="11"/>
  <c r="G72" i="11"/>
  <c r="G73" i="11"/>
  <c r="G74" i="11"/>
  <c r="G75" i="11"/>
  <c r="G70" i="11"/>
  <c r="G48" i="11"/>
  <c r="G49" i="11"/>
  <c r="G50" i="11"/>
  <c r="G51" i="11"/>
  <c r="G52" i="11"/>
  <c r="G47" i="11"/>
  <c r="G30" i="11"/>
  <c r="G31" i="11"/>
  <c r="G32" i="11"/>
  <c r="G33" i="11"/>
  <c r="G34" i="11"/>
  <c r="G35" i="11"/>
  <c r="G36" i="11"/>
  <c r="G37" i="11"/>
  <c r="G38" i="11"/>
  <c r="G39" i="11"/>
  <c r="G29" i="11"/>
  <c r="G22" i="11"/>
  <c r="G23" i="11"/>
  <c r="G24" i="11"/>
  <c r="G25" i="11"/>
  <c r="G26" i="11"/>
  <c r="G27" i="11"/>
  <c r="G21" i="11"/>
  <c r="G17" i="11"/>
  <c r="G14" i="11"/>
  <c r="C48" i="11"/>
  <c r="C49" i="11"/>
  <c r="C50" i="11"/>
  <c r="C51" i="11"/>
  <c r="C52" i="11"/>
  <c r="C47" i="11"/>
  <c r="C46" i="11" s="1"/>
  <c r="E46" i="11" s="1"/>
  <c r="C30" i="11"/>
  <c r="C31" i="11"/>
  <c r="C32" i="11"/>
  <c r="C33" i="11"/>
  <c r="C34" i="11"/>
  <c r="C35" i="11"/>
  <c r="C36" i="11"/>
  <c r="C37" i="11"/>
  <c r="C38" i="11"/>
  <c r="C39" i="11"/>
  <c r="C29" i="11"/>
  <c r="C22" i="11"/>
  <c r="C23" i="11"/>
  <c r="C24" i="11"/>
  <c r="C25" i="11"/>
  <c r="C26" i="11"/>
  <c r="C27" i="11"/>
  <c r="C21" i="11"/>
  <c r="C17" i="11"/>
  <c r="C14" i="11"/>
  <c r="J82" i="1"/>
  <c r="J83" i="1"/>
  <c r="J84" i="1"/>
  <c r="J81" i="1"/>
  <c r="J73" i="1"/>
  <c r="J60" i="1"/>
  <c r="J61" i="1"/>
  <c r="J62" i="1"/>
  <c r="J63" i="1"/>
  <c r="J59" i="1"/>
  <c r="J41" i="1"/>
  <c r="J42" i="1"/>
  <c r="J43" i="1"/>
  <c r="J44" i="1"/>
  <c r="J45" i="1"/>
  <c r="J46" i="1"/>
  <c r="J47" i="1"/>
  <c r="J48" i="1"/>
  <c r="J49" i="1"/>
  <c r="J50" i="1"/>
  <c r="J40" i="1"/>
  <c r="J26" i="1"/>
  <c r="J28" i="1"/>
  <c r="J30" i="1"/>
  <c r="J31" i="1"/>
  <c r="J32" i="1"/>
  <c r="J33" i="1"/>
  <c r="J34" i="1"/>
  <c r="J35" i="1"/>
  <c r="J36" i="1"/>
  <c r="J37" i="1"/>
  <c r="J38" i="1"/>
  <c r="J25" i="1"/>
  <c r="C61" i="11" l="1"/>
  <c r="C62" i="11"/>
  <c r="C63" i="11"/>
  <c r="C60" i="11"/>
  <c r="C56" i="11"/>
  <c r="C57" i="11"/>
  <c r="C58" i="11"/>
  <c r="C55" i="11"/>
  <c r="C45" i="11"/>
  <c r="C44" i="11"/>
  <c r="C20" i="11"/>
  <c r="C19" i="11"/>
  <c r="G15" i="11"/>
  <c r="C15" i="11"/>
  <c r="G61" i="11"/>
  <c r="G62" i="11"/>
  <c r="G63" i="11"/>
  <c r="G60" i="11"/>
  <c r="G56" i="11"/>
  <c r="G57" i="11"/>
  <c r="G58" i="11"/>
  <c r="G55" i="11"/>
  <c r="G45" i="11"/>
  <c r="G44" i="11"/>
  <c r="G20" i="11" l="1"/>
  <c r="G19" i="11"/>
  <c r="C65" i="1" l="1"/>
  <c r="K6" i="10" l="1"/>
  <c r="K5" i="10"/>
  <c r="J28" i="10"/>
  <c r="F13" i="10" l="1"/>
  <c r="F24" i="1"/>
  <c r="H25" i="10" l="1"/>
  <c r="H24" i="10"/>
  <c r="H23" i="10"/>
  <c r="H22" i="10"/>
  <c r="H21" i="10"/>
  <c r="F20" i="10"/>
  <c r="H20" i="10" s="1"/>
  <c r="H19" i="10"/>
  <c r="H18" i="10"/>
  <c r="H17" i="10"/>
  <c r="H16" i="10"/>
  <c r="H15" i="10"/>
  <c r="H14" i="10"/>
  <c r="G13" i="10"/>
  <c r="H12" i="10"/>
  <c r="H11" i="10"/>
  <c r="H10" i="10"/>
  <c r="H9" i="10"/>
  <c r="H8" i="10"/>
  <c r="H7" i="10"/>
  <c r="H6" i="10"/>
  <c r="H5" i="10"/>
  <c r="G24" i="9"/>
  <c r="G21" i="9"/>
  <c r="G20" i="9"/>
  <c r="G19" i="9"/>
  <c r="G18" i="9"/>
  <c r="G17" i="9"/>
  <c r="G16" i="9"/>
  <c r="G15" i="9"/>
  <c r="G14" i="9"/>
  <c r="G13" i="9"/>
  <c r="G12" i="9"/>
  <c r="F11" i="9"/>
  <c r="E11" i="9"/>
  <c r="D11" i="9"/>
  <c r="G11" i="9" s="1"/>
  <c r="G10" i="9"/>
  <c r="G9" i="9"/>
  <c r="G8" i="9"/>
  <c r="G7" i="9"/>
  <c r="G6" i="9"/>
  <c r="G5" i="9"/>
  <c r="G27" i="2"/>
  <c r="F27" i="2"/>
  <c r="E27" i="2"/>
  <c r="D27" i="2"/>
  <c r="C27" i="2"/>
  <c r="B27" i="2"/>
  <c r="G20" i="2"/>
  <c r="F20" i="2"/>
  <c r="E20" i="2"/>
  <c r="D20" i="2"/>
  <c r="C20" i="2"/>
  <c r="B20" i="2"/>
  <c r="G13" i="2"/>
  <c r="F13" i="2"/>
  <c r="E13" i="2"/>
  <c r="D13" i="2"/>
  <c r="C13" i="2"/>
  <c r="B13" i="2"/>
  <c r="G6" i="2"/>
  <c r="F6" i="2"/>
  <c r="E6" i="2"/>
  <c r="D6" i="2"/>
  <c r="C6" i="2"/>
  <c r="B6" i="2"/>
  <c r="H13" i="10" l="1"/>
  <c r="I83" i="11" l="1"/>
  <c r="J71" i="11"/>
  <c r="I73" i="11"/>
  <c r="I75" i="11"/>
  <c r="E72" i="11"/>
  <c r="E75" i="11"/>
  <c r="F70" i="11"/>
  <c r="I49" i="11"/>
  <c r="J48" i="11"/>
  <c r="E49" i="11"/>
  <c r="F48" i="11"/>
  <c r="J31" i="11"/>
  <c r="J32" i="11"/>
  <c r="I35" i="11"/>
  <c r="I36" i="11"/>
  <c r="I29" i="11"/>
  <c r="F31" i="11"/>
  <c r="E35" i="11"/>
  <c r="F36" i="11"/>
  <c r="F29" i="11"/>
  <c r="I22" i="11"/>
  <c r="J23" i="11"/>
  <c r="I21" i="11"/>
  <c r="G16" i="11"/>
  <c r="E22" i="11"/>
  <c r="F23" i="11"/>
  <c r="F17" i="11"/>
  <c r="J14" i="11"/>
  <c r="E14" i="11"/>
  <c r="H74" i="11"/>
  <c r="H69" i="11" s="1"/>
  <c r="D69" i="11"/>
  <c r="J73" i="11"/>
  <c r="I72" i="11"/>
  <c r="I71" i="11"/>
  <c r="I70" i="11"/>
  <c r="E70" i="11"/>
  <c r="I63" i="11"/>
  <c r="E63" i="11"/>
  <c r="I62" i="11"/>
  <c r="E62" i="11"/>
  <c r="I61" i="11"/>
  <c r="E61" i="11"/>
  <c r="I60" i="11"/>
  <c r="E60" i="11"/>
  <c r="H59" i="11"/>
  <c r="G59" i="11"/>
  <c r="D59" i="11"/>
  <c r="I58" i="11"/>
  <c r="E58" i="11"/>
  <c r="I57" i="11"/>
  <c r="E57" i="11"/>
  <c r="I56" i="11"/>
  <c r="I55" i="11"/>
  <c r="E55" i="11"/>
  <c r="H54" i="11"/>
  <c r="G54" i="11"/>
  <c r="D54" i="11"/>
  <c r="I52" i="11"/>
  <c r="E52" i="11"/>
  <c r="I51" i="11"/>
  <c r="E51" i="11"/>
  <c r="I50" i="11"/>
  <c r="E50" i="11"/>
  <c r="E48" i="11"/>
  <c r="I47" i="11"/>
  <c r="E47" i="11"/>
  <c r="H46" i="11"/>
  <c r="I45" i="11"/>
  <c r="E45" i="11"/>
  <c r="I44" i="11"/>
  <c r="E44" i="11"/>
  <c r="H43" i="11"/>
  <c r="D43" i="11"/>
  <c r="C43" i="11"/>
  <c r="E39" i="11"/>
  <c r="J38" i="11"/>
  <c r="I38" i="11"/>
  <c r="I37" i="11"/>
  <c r="E37" i="11"/>
  <c r="E36" i="11"/>
  <c r="J34" i="11"/>
  <c r="I34" i="11"/>
  <c r="J33" i="11"/>
  <c r="F33" i="11"/>
  <c r="E33" i="11"/>
  <c r="I32" i="11"/>
  <c r="J30" i="11"/>
  <c r="I30" i="11"/>
  <c r="I27" i="11"/>
  <c r="E27" i="11"/>
  <c r="F26" i="11"/>
  <c r="J25" i="11"/>
  <c r="I25" i="11"/>
  <c r="F25" i="11"/>
  <c r="E25" i="11"/>
  <c r="I23" i="11"/>
  <c r="E23" i="11"/>
  <c r="E21" i="11"/>
  <c r="I20" i="11"/>
  <c r="I19" i="11"/>
  <c r="E19" i="11"/>
  <c r="H18" i="11"/>
  <c r="D18" i="11"/>
  <c r="I17" i="11"/>
  <c r="E17" i="11"/>
  <c r="H16" i="11"/>
  <c r="D16" i="11"/>
  <c r="I15" i="11"/>
  <c r="E15" i="11"/>
  <c r="I14" i="11"/>
  <c r="F14" i="11"/>
  <c r="H13" i="11"/>
  <c r="D13" i="11"/>
  <c r="C13" i="11"/>
  <c r="D40" i="11" l="1"/>
  <c r="I59" i="11"/>
  <c r="I54" i="11"/>
  <c r="C59" i="11"/>
  <c r="E59" i="11" s="1"/>
  <c r="F72" i="11"/>
  <c r="F49" i="11"/>
  <c r="E31" i="11"/>
  <c r="E43" i="11"/>
  <c r="H40" i="11"/>
  <c r="J17" i="11"/>
  <c r="C16" i="11"/>
  <c r="F16" i="11" s="1"/>
  <c r="F13" i="11"/>
  <c r="E20" i="11"/>
  <c r="C18" i="11"/>
  <c r="E30" i="11"/>
  <c r="F30" i="11"/>
  <c r="E56" i="11"/>
  <c r="C54" i="11"/>
  <c r="E13" i="11"/>
  <c r="J26" i="11"/>
  <c r="I26" i="11"/>
  <c r="F38" i="11"/>
  <c r="E38" i="11"/>
  <c r="J16" i="11"/>
  <c r="I16" i="11"/>
  <c r="J24" i="11"/>
  <c r="G18" i="11"/>
  <c r="I24" i="11"/>
  <c r="F34" i="11"/>
  <c r="E34" i="11"/>
  <c r="I39" i="11"/>
  <c r="J39" i="11"/>
  <c r="H41" i="11"/>
  <c r="F32" i="11"/>
  <c r="E32" i="11"/>
  <c r="F73" i="11"/>
  <c r="E73" i="11"/>
  <c r="F24" i="11"/>
  <c r="E24" i="11"/>
  <c r="F71" i="11"/>
  <c r="E71" i="11"/>
  <c r="D41" i="11"/>
  <c r="E26" i="11"/>
  <c r="I31" i="11"/>
  <c r="I33" i="11"/>
  <c r="G43" i="11"/>
  <c r="I43" i="11" s="1"/>
  <c r="I48" i="11"/>
  <c r="G13" i="11"/>
  <c r="J13" i="11" s="1"/>
  <c r="E29" i="11"/>
  <c r="J29" i="11"/>
  <c r="J36" i="11"/>
  <c r="F46" i="11"/>
  <c r="G46" i="11"/>
  <c r="J46" i="11" s="1"/>
  <c r="J49" i="11"/>
  <c r="J70" i="11"/>
  <c r="J72" i="11"/>
  <c r="H65" i="11" l="1"/>
  <c r="H66" i="11" s="1"/>
  <c r="C40" i="11"/>
  <c r="E40" i="11" s="1"/>
  <c r="E16" i="11"/>
  <c r="E54" i="11"/>
  <c r="I13" i="11"/>
  <c r="D65" i="11"/>
  <c r="D66" i="11" s="1"/>
  <c r="G41" i="11"/>
  <c r="J41" i="11" s="1"/>
  <c r="I46" i="11"/>
  <c r="C41" i="11"/>
  <c r="E41" i="11" s="1"/>
  <c r="J18" i="11"/>
  <c r="I18" i="11"/>
  <c r="F18" i="11"/>
  <c r="E18" i="11"/>
  <c r="G40" i="11"/>
  <c r="G29" i="10"/>
  <c r="I41" i="11" l="1"/>
  <c r="F40" i="11"/>
  <c r="F41" i="11"/>
  <c r="C65" i="11"/>
  <c r="G65" i="11"/>
  <c r="G66" i="11" s="1"/>
  <c r="I40" i="11"/>
  <c r="J40" i="11"/>
  <c r="E65" i="11" l="1"/>
  <c r="F65" i="11"/>
  <c r="I65" i="11"/>
  <c r="J65" i="11"/>
  <c r="E44" i="1"/>
  <c r="I66" i="11" l="1"/>
  <c r="J66" i="11"/>
  <c r="F32" i="8"/>
  <c r="F31" i="8"/>
  <c r="F30" i="8"/>
  <c r="F29" i="8"/>
  <c r="F24" i="8"/>
  <c r="F23" i="8"/>
  <c r="F22" i="8"/>
  <c r="F21" i="8"/>
  <c r="F20" i="8"/>
  <c r="F16" i="8"/>
  <c r="F15" i="8"/>
  <c r="F14" i="8"/>
  <c r="F13" i="8"/>
  <c r="S4" i="8"/>
  <c r="C37" i="8" s="1"/>
  <c r="E4" i="8"/>
  <c r="E6" i="8"/>
  <c r="E5" i="8"/>
  <c r="K4" i="8"/>
  <c r="F8" i="8"/>
  <c r="F7" i="8"/>
  <c r="F6" i="8"/>
  <c r="F5" i="8"/>
  <c r="E40" i="1"/>
  <c r="E41" i="1"/>
  <c r="E42" i="1"/>
  <c r="E43" i="1"/>
  <c r="E45" i="1"/>
  <c r="E33" i="10" l="1"/>
  <c r="E31" i="10"/>
  <c r="E30" i="10"/>
  <c r="F29" i="10"/>
  <c r="E29" i="10"/>
  <c r="D32" i="9"/>
  <c r="D28" i="9" l="1"/>
  <c r="E28" i="9"/>
  <c r="F28" i="9"/>
  <c r="C28" i="9"/>
  <c r="D31" i="9"/>
  <c r="E31" i="9"/>
  <c r="F31" i="9"/>
  <c r="C31" i="9"/>
  <c r="D30" i="9"/>
  <c r="E30" i="9"/>
  <c r="F30" i="9"/>
  <c r="C30" i="9"/>
  <c r="D29" i="9"/>
  <c r="E29" i="9"/>
  <c r="F29" i="9"/>
  <c r="C29" i="9"/>
  <c r="G85" i="1" l="1"/>
  <c r="H85" i="1"/>
  <c r="I85" i="1"/>
  <c r="J85" i="1" s="1"/>
  <c r="F85" i="1"/>
  <c r="C69" i="11" l="1"/>
  <c r="F74" i="11"/>
  <c r="E74" i="11"/>
  <c r="I74" i="11"/>
  <c r="D10" i="4"/>
  <c r="D9" i="4"/>
  <c r="D8" i="4"/>
  <c r="E8" i="4"/>
  <c r="F8" i="4"/>
  <c r="G8" i="4"/>
  <c r="H8" i="4"/>
  <c r="I8" i="4"/>
  <c r="J8" i="4"/>
  <c r="C8" i="4"/>
  <c r="G69" i="11" l="1"/>
  <c r="I69" i="11" s="1"/>
  <c r="J74" i="11"/>
  <c r="F69" i="11"/>
  <c r="E69" i="11"/>
  <c r="E86" i="1"/>
  <c r="E85" i="1"/>
  <c r="E84" i="1"/>
  <c r="E83" i="1"/>
  <c r="E82" i="1"/>
  <c r="E81" i="1"/>
  <c r="I80" i="1"/>
  <c r="H80" i="1"/>
  <c r="G80" i="1"/>
  <c r="F80" i="1"/>
  <c r="C80" i="1"/>
  <c r="E78" i="1"/>
  <c r="E74" i="1"/>
  <c r="E73" i="1"/>
  <c r="E72" i="1"/>
  <c r="E71" i="1"/>
  <c r="I70" i="1"/>
  <c r="H70" i="1"/>
  <c r="G70" i="1"/>
  <c r="F70" i="1"/>
  <c r="C70" i="1"/>
  <c r="E69" i="1"/>
  <c r="E68" i="1"/>
  <c r="E67" i="1"/>
  <c r="E66" i="1"/>
  <c r="I65" i="1"/>
  <c r="H65" i="1"/>
  <c r="G65" i="1"/>
  <c r="F65" i="1"/>
  <c r="E63" i="1"/>
  <c r="E62" i="1"/>
  <c r="E61" i="1"/>
  <c r="E60" i="1"/>
  <c r="E59" i="1"/>
  <c r="E58" i="1"/>
  <c r="I57" i="1"/>
  <c r="I52" i="1" s="1"/>
  <c r="J52" i="1" s="1"/>
  <c r="H57" i="1"/>
  <c r="H52" i="1" s="1"/>
  <c r="G57" i="1"/>
  <c r="G52" i="1" s="1"/>
  <c r="F57" i="1"/>
  <c r="F52" i="1" s="1"/>
  <c r="C57" i="1"/>
  <c r="C52" i="1" s="1"/>
  <c r="E56" i="1"/>
  <c r="E55" i="1"/>
  <c r="I54" i="1"/>
  <c r="H54" i="1"/>
  <c r="G54" i="1"/>
  <c r="F54" i="1"/>
  <c r="C54" i="1"/>
  <c r="E50" i="1"/>
  <c r="E49" i="1"/>
  <c r="E48" i="1"/>
  <c r="E47" i="1"/>
  <c r="E46" i="1"/>
  <c r="E38" i="1"/>
  <c r="E37" i="1"/>
  <c r="E36" i="1"/>
  <c r="E35" i="1"/>
  <c r="E34" i="1"/>
  <c r="E33" i="1"/>
  <c r="E32" i="1"/>
  <c r="E31" i="1"/>
  <c r="E30" i="1"/>
  <c r="I29" i="1"/>
  <c r="J29" i="1" s="1"/>
  <c r="H29" i="1"/>
  <c r="G29" i="1"/>
  <c r="F29" i="1"/>
  <c r="C29" i="1"/>
  <c r="E28" i="1"/>
  <c r="I27" i="1"/>
  <c r="J27" i="1" s="1"/>
  <c r="H27" i="1"/>
  <c r="G27" i="1"/>
  <c r="F27" i="1"/>
  <c r="C27" i="1"/>
  <c r="E26" i="1"/>
  <c r="E25" i="1"/>
  <c r="I24" i="1"/>
  <c r="H24" i="1"/>
  <c r="G24" i="1"/>
  <c r="C24" i="1"/>
  <c r="E70" i="1" l="1"/>
  <c r="E80" i="1"/>
  <c r="J69" i="11"/>
  <c r="E52" i="1"/>
  <c r="H51" i="1"/>
  <c r="C51" i="1"/>
  <c r="C76" i="1" s="1"/>
  <c r="C77" i="1" s="1"/>
  <c r="E54" i="1"/>
  <c r="E57" i="1"/>
  <c r="E65" i="1"/>
  <c r="F51" i="1"/>
  <c r="F76" i="1" s="1"/>
  <c r="D76" i="1"/>
  <c r="G51" i="1"/>
  <c r="I51" i="1"/>
  <c r="E29" i="1"/>
  <c r="E27" i="1"/>
  <c r="E24" i="1"/>
  <c r="I76" i="1" l="1"/>
  <c r="I77" i="1" s="1"/>
  <c r="J51" i="1"/>
  <c r="H76" i="1"/>
  <c r="H77" i="1" s="1"/>
  <c r="G76" i="1"/>
  <c r="G77" i="1" s="1"/>
  <c r="E51" i="1"/>
  <c r="F77" i="1"/>
  <c r="K32" i="8"/>
  <c r="K31" i="8"/>
  <c r="K30" i="8"/>
  <c r="K29" i="8"/>
  <c r="K28" i="8"/>
  <c r="K24" i="8"/>
  <c r="K23" i="8"/>
  <c r="K22" i="8"/>
  <c r="K21" i="8"/>
  <c r="K20" i="8"/>
  <c r="K16" i="8"/>
  <c r="K15" i="8"/>
  <c r="K14" i="8"/>
  <c r="K13" i="8"/>
  <c r="K12" i="8"/>
  <c r="K8" i="8"/>
  <c r="K7" i="8"/>
  <c r="K6" i="8"/>
  <c r="K5" i="8"/>
  <c r="J32" i="8"/>
  <c r="J31" i="8"/>
  <c r="J30" i="8"/>
  <c r="J29" i="8"/>
  <c r="J28" i="8"/>
  <c r="J24" i="8"/>
  <c r="J23" i="8"/>
  <c r="J22" i="8"/>
  <c r="J21" i="8"/>
  <c r="J20" i="8"/>
  <c r="J16" i="8"/>
  <c r="J15" i="8"/>
  <c r="J14" i="8"/>
  <c r="J13" i="8"/>
  <c r="J12" i="8"/>
  <c r="J8" i="8"/>
  <c r="J7" i="8"/>
  <c r="J6" i="8"/>
  <c r="J5" i="8"/>
  <c r="J4" i="8"/>
  <c r="I32" i="8"/>
  <c r="I31" i="8"/>
  <c r="I30" i="8"/>
  <c r="I29" i="8"/>
  <c r="I28" i="8"/>
  <c r="I24" i="8"/>
  <c r="I23" i="8"/>
  <c r="I22" i="8"/>
  <c r="I21" i="8"/>
  <c r="I20" i="8"/>
  <c r="I16" i="8"/>
  <c r="I15" i="8"/>
  <c r="I14" i="8"/>
  <c r="I13" i="8"/>
  <c r="I12" i="8"/>
  <c r="I8" i="8"/>
  <c r="I7" i="8"/>
  <c r="I6" i="8"/>
  <c r="I5" i="8"/>
  <c r="I4" i="8"/>
  <c r="H32" i="8"/>
  <c r="H31" i="8"/>
  <c r="H30" i="8"/>
  <c r="H29" i="8"/>
  <c r="H28" i="8"/>
  <c r="H24" i="8"/>
  <c r="H23" i="8"/>
  <c r="H22" i="8"/>
  <c r="H21" i="8"/>
  <c r="H20" i="8"/>
  <c r="H16" i="8"/>
  <c r="H15" i="8"/>
  <c r="H14" i="8"/>
  <c r="H13" i="8"/>
  <c r="H12" i="8"/>
  <c r="H8" i="8"/>
  <c r="H7" i="8"/>
  <c r="H6" i="8"/>
  <c r="H5" i="8"/>
  <c r="H4" i="8"/>
  <c r="G24" i="8"/>
  <c r="G23" i="8"/>
  <c r="G22" i="8"/>
  <c r="G21" i="8"/>
  <c r="G20" i="8"/>
  <c r="G16" i="8"/>
  <c r="G15" i="8"/>
  <c r="G14" i="8"/>
  <c r="G13" i="8"/>
  <c r="G12" i="8"/>
  <c r="G8" i="8"/>
  <c r="G7" i="8"/>
  <c r="G6" i="8"/>
  <c r="G5" i="8"/>
  <c r="G4" i="8"/>
  <c r="E16" i="8"/>
  <c r="E15" i="8"/>
  <c r="E14" i="8"/>
  <c r="E13" i="8"/>
  <c r="E12" i="8"/>
  <c r="E8" i="8"/>
  <c r="E7" i="8"/>
  <c r="F28" i="8"/>
  <c r="F12" i="8"/>
  <c r="F4" i="8"/>
  <c r="J77" i="1" l="1"/>
  <c r="C66" i="11"/>
  <c r="E76" i="1"/>
  <c r="E77" i="1"/>
  <c r="G32" i="8"/>
  <c r="G31" i="8"/>
  <c r="G30" i="8"/>
  <c r="G29" i="8"/>
  <c r="G28" i="8"/>
  <c r="E66" i="11" l="1"/>
  <c r="F66" i="11"/>
  <c r="G33" i="10"/>
  <c r="D13" i="10"/>
  <c r="G32" i="10"/>
  <c r="F32" i="10"/>
  <c r="E32" i="10"/>
  <c r="D32" i="10"/>
  <c r="G31" i="10"/>
  <c r="F31" i="10"/>
  <c r="D31" i="10"/>
  <c r="G30" i="10"/>
  <c r="F30" i="10"/>
  <c r="D30" i="10"/>
  <c r="J25" i="10"/>
  <c r="F33" i="10"/>
  <c r="D20" i="10"/>
  <c r="D33" i="10" s="1"/>
  <c r="J10" i="10"/>
  <c r="J9" i="10"/>
  <c r="J8" i="10"/>
  <c r="G31" i="9"/>
  <c r="C11" i="9"/>
  <c r="G28" i="9"/>
  <c r="J20" i="10" l="1"/>
  <c r="J19" i="10"/>
  <c r="J6" i="10"/>
  <c r="J5" i="10"/>
  <c r="J11" i="10"/>
  <c r="J23" i="10"/>
  <c r="J13" i="10"/>
  <c r="G29" i="9"/>
  <c r="G30" i="9"/>
  <c r="F25" i="9"/>
  <c r="F32" i="9"/>
  <c r="E25" i="9"/>
  <c r="E32" i="9"/>
  <c r="D25" i="9"/>
  <c r="C25" i="9"/>
  <c r="C32" i="9"/>
  <c r="D26" i="10"/>
  <c r="D29" i="10"/>
  <c r="H29" i="10" s="1"/>
  <c r="H32" i="10"/>
  <c r="H30" i="10"/>
  <c r="H31" i="10"/>
  <c r="E26" i="10"/>
  <c r="H33" i="10"/>
  <c r="F26" i="10"/>
  <c r="G26" i="10"/>
  <c r="G25" i="9"/>
  <c r="J26" i="10" l="1"/>
  <c r="H26" i="10"/>
  <c r="G32" i="9"/>
  <c r="H29" i="9" s="1"/>
  <c r="E32" i="8"/>
  <c r="E31" i="8"/>
  <c r="E30" i="8"/>
  <c r="E29" i="8"/>
  <c r="E28" i="8"/>
  <c r="E24" i="8"/>
  <c r="E23" i="8"/>
  <c r="E22" i="8"/>
  <c r="E21" i="8"/>
  <c r="E20" i="8"/>
  <c r="S28" i="8" l="1"/>
  <c r="S21" i="8"/>
  <c r="L38" i="8" s="1"/>
  <c r="S20" i="8"/>
  <c r="L37" i="8" s="1"/>
  <c r="S24" i="8"/>
  <c r="L41" i="8" s="1"/>
  <c r="S8" i="8"/>
  <c r="C41" i="8" s="1"/>
  <c r="S32" i="8"/>
  <c r="M41" i="8" s="1"/>
  <c r="S6" i="8"/>
  <c r="C39" i="8" s="1"/>
  <c r="S12" i="8"/>
  <c r="S13" i="8"/>
  <c r="D38" i="8" s="1"/>
  <c r="S15" i="8"/>
  <c r="D40" i="8" s="1"/>
  <c r="S29" i="8"/>
  <c r="M38" i="8" s="1"/>
  <c r="S30" i="8"/>
  <c r="M39" i="8" s="1"/>
  <c r="S23" i="8" l="1"/>
  <c r="L40" i="8" s="1"/>
  <c r="S7" i="8"/>
  <c r="C40" i="8" s="1"/>
  <c r="S16" i="8"/>
  <c r="D41" i="8" s="1"/>
  <c r="N41" i="8" s="1"/>
  <c r="S5" i="8"/>
  <c r="C38" i="8" s="1"/>
  <c r="N38" i="8" s="1"/>
  <c r="S14" i="8"/>
  <c r="D39" i="8" s="1"/>
  <c r="S31" i="8"/>
  <c r="M40" i="8" s="1"/>
  <c r="S22" i="8"/>
  <c r="D37" i="8"/>
  <c r="M37" i="8"/>
  <c r="S25" i="8" l="1"/>
  <c r="N40" i="8"/>
  <c r="S33" i="8"/>
  <c r="S9" i="8"/>
  <c r="S17" i="8"/>
  <c r="L39" i="8"/>
  <c r="N39" i="8" s="1"/>
  <c r="N37" i="8"/>
  <c r="N42" i="8" l="1"/>
</calcChain>
</file>

<file path=xl/sharedStrings.xml><?xml version="1.0" encoding="utf-8"?>
<sst xmlns="http://schemas.openxmlformats.org/spreadsheetml/2006/main" count="581" uniqueCount="257">
  <si>
    <t>Код рядка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</si>
  <si>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</si>
  <si>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</si>
  <si>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</si>
  <si>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</si>
  <si>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</si>
  <si>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</si>
  <si>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</si>
  <si>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</si>
  <si>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</si>
  <si>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 xml:space="preserve">   благодійні внески, гранти та дарунки </t>
  </si>
  <si>
    <t>Фінансовий результат, у тому числі:</t>
  </si>
  <si>
    <t>на 01.04</t>
  </si>
  <si>
    <t>на 01.07</t>
  </si>
  <si>
    <t>на 01.10</t>
  </si>
  <si>
    <t>(назва підприємства)</t>
  </si>
  <si>
    <t xml:space="preserve">                  (П.І.Б.)</t>
  </si>
  <si>
    <t xml:space="preserve">   плата за послуги, що надаються згідно з основною діяльністю (платні послуги)</t>
  </si>
  <si>
    <t>АМОРТИЗАЦІЯ</t>
  </si>
  <si>
    <t>Вікова група,років</t>
  </si>
  <si>
    <t>Вікова група, коефіцієнт</t>
  </si>
  <si>
    <t>Загальний тариф за рік</t>
  </si>
  <si>
    <t>Тариф з урахуванням вікового коефіцієнту</t>
  </si>
  <si>
    <t>Сума фінансування від НСЗУ за квартал, грн</t>
  </si>
  <si>
    <t>кількість пацієнтів відповідного віку, чол</t>
  </si>
  <si>
    <t>0-5</t>
  </si>
  <si>
    <t>6-17</t>
  </si>
  <si>
    <t>18-39</t>
  </si>
  <si>
    <t>40-64</t>
  </si>
  <si>
    <t>понад 65</t>
  </si>
  <si>
    <t>Тариф з урахуванням вікового коефіцієнту понижувальний від100%+1 до 110%</t>
  </si>
  <si>
    <t>Тариф з урахуванням вікового коефіцієнту понижувальний від 110% + 1 до  120%</t>
  </si>
  <si>
    <t>Тариф з урахуванням вікового коефіцієнту понижувальний від 120%+1 до 130%</t>
  </si>
  <si>
    <t>Тариф з урахуванням вікового коефіцієнту понижувальний від 130% +1 до 140%</t>
  </si>
  <si>
    <t xml:space="preserve">Тариф з урахуванням вікового коефіцієнту понижувальний від 140% +1 до 150% </t>
  </si>
  <si>
    <t xml:space="preserve">Тариф з урахуванням вікового коефіцієнту понижувальний понад 150% </t>
  </si>
  <si>
    <t>1 КВАРТАЛ</t>
  </si>
  <si>
    <t>2 КВАРТАЛ</t>
  </si>
  <si>
    <t>3 КВАРТАЛ</t>
  </si>
  <si>
    <t>4 КВАРТАЛ</t>
  </si>
  <si>
    <t>РІК</t>
  </si>
  <si>
    <t>1 квартал</t>
  </si>
  <si>
    <t>Проект</t>
  </si>
  <si>
    <t>зробити позначку "Х"</t>
  </si>
  <si>
    <t>грн.</t>
  </si>
  <si>
    <t>кількість пацієнтів відповідного віку,від 110% + 1 до  120% включно, чол</t>
  </si>
  <si>
    <t>кількість пацієнтів відповідного віку,від 120%+1 до 130% включно, чол</t>
  </si>
  <si>
    <t>кількість пацієнтів відповідного віку, від 130% +1 до 140% включно, чол</t>
  </si>
  <si>
    <t>кількість пацієнтів відповідного віку,від 140% +1 до 150% включно , чол</t>
  </si>
  <si>
    <t>кількість пацієнтів відповідного віку,  від 150% +1 та всі наступні,чол</t>
  </si>
  <si>
    <t>Назва</t>
  </si>
  <si>
    <t>Джерела інвестицій</t>
  </si>
  <si>
    <t>Кошти НСЗУ</t>
  </si>
  <si>
    <t>Інші джерела (розписати)</t>
  </si>
  <si>
    <t>капітальне будівництво, реконструкція всього, в тому числі:</t>
  </si>
  <si>
    <t>модернізація, модифікація (добудова, дообладнання, реконструкція) основних засобів всього, в тому числі:</t>
  </si>
  <si>
    <t>капітальний ремонт всього, в тому числі:</t>
  </si>
  <si>
    <t>Керівник підприємства</t>
  </si>
  <si>
    <t>Заступник керівника</t>
  </si>
  <si>
    <t>Додаток 1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</si>
  <si>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</si>
  <si>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</si>
  <si>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ЗАТВЕРДЖУЮ:</t>
  </si>
  <si>
    <t>Прогноз на наступний рік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</si>
  <si>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</si>
  <si>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</si>
  <si>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</si>
  <si>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</si>
  <si>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</si>
  <si>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</si>
  <si>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</si>
  <si>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</si>
  <si>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</si>
  <si>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 xml:space="preserve">Надходження (дохід) за рахунок коштів бюджету міста </t>
  </si>
  <si>
    <t>1020</t>
  </si>
  <si>
    <t>1021</t>
  </si>
  <si>
    <t xml:space="preserve">   кошти, що отримуються підприємством на окремі доручення (кошти від депутатів міської, обласної, державної ради)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</si>
  <si>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</si>
  <si>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</si>
  <si>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</si>
  <si>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</si>
  <si>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</si>
  <si>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</si>
  <si>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</si>
  <si>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</si>
  <si>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</si>
  <si>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</si>
  <si>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</si>
  <si>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</si>
  <si>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</si>
  <si>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</si>
  <si>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</si>
  <si>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</si>
  <si>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</si>
  <si>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</si>
  <si>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</si>
  <si>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</si>
  <si>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</si>
  <si>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</si>
  <si>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</si>
  <si>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</si>
  <si>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</si>
  <si>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</si>
  <si>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</si>
  <si>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</si>
  <si>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</si>
  <si>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</si>
  <si>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</si>
  <si>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</si>
  <si>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</si>
  <si>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</si>
  <si>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</si>
  <si>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</si>
  <si>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</si>
  <si>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</si>
  <si>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це витрати на утримання управлінського, господарського і допоміжного персоналу, на відрядження, придбання інвентарю, оплату комунальних послуг і т. ін.</t>
  </si>
  <si>
    <t>Видатки</t>
  </si>
  <si>
    <t>За рахунок коштів медичної субвенції та інших субвенцій</t>
  </si>
  <si>
    <t>За рахунок коштів НСЗУ</t>
  </si>
  <si>
    <t>За рахунок коштів за міського бюджету (програмні та не програмні видатки)</t>
  </si>
  <si>
    <t>За рахунок інших надходжень</t>
  </si>
  <si>
    <t>Всього</t>
  </si>
  <si>
    <t>Резерв відпусток</t>
  </si>
  <si>
    <t>Оплата комунальних послуг та енергоносіїв, у т.ч.:</t>
  </si>
  <si>
    <t xml:space="preserve">   теплопостачання</t>
  </si>
  <si>
    <t xml:space="preserve">   водопостачання та водовідведення</t>
  </si>
  <si>
    <t xml:space="preserve">   електроенергія</t>
  </si>
  <si>
    <t xml:space="preserve">   природний газ</t>
  </si>
  <si>
    <t xml:space="preserve">   інші енергоносії</t>
  </si>
  <si>
    <t xml:space="preserve">   енергосервіс</t>
  </si>
  <si>
    <t xml:space="preserve">Капітальні видатки </t>
  </si>
  <si>
    <t>Інше (розписати)</t>
  </si>
  <si>
    <t>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</si>
  <si>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</si>
  <si>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</si>
  <si>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</si>
  <si>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</si>
  <si>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</si>
  <si>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розраховується на заклад в цілому</t>
  </si>
  <si>
    <t>1050/1</t>
  </si>
  <si>
    <t>Соціальне забезпечення, у т.ч.:</t>
  </si>
  <si>
    <t>виплати пенсій та допомоги</t>
  </si>
  <si>
    <t>інші поточні трансферти населенню</t>
  </si>
  <si>
    <t>1/1</t>
  </si>
  <si>
    <t>1/2</t>
  </si>
  <si>
    <t>1/3</t>
  </si>
  <si>
    <t>1/4</t>
  </si>
  <si>
    <t>1/5</t>
  </si>
  <si>
    <t>Кошти міськими бюджету</t>
  </si>
  <si>
    <t>Видатки від інвестиційної діяльності, у т.ч.:</t>
  </si>
  <si>
    <t>Затверджений</t>
  </si>
  <si>
    <t>Уточнений</t>
  </si>
  <si>
    <t>придбання основних засобів всього, в тому числі:</t>
  </si>
  <si>
    <t>придбання  інших необоротних матеріальних активів всього, в тому числі:</t>
  </si>
  <si>
    <t>придбання  нематеріальних активів всього, в тому числі:</t>
  </si>
  <si>
    <t>Інвестиційна діяльність підприємства очикувана у 2022 році</t>
  </si>
  <si>
    <t xml:space="preserve">За рахунок коштів за міського бюджету </t>
  </si>
  <si>
    <t>2 квартал</t>
  </si>
  <si>
    <t>3 квартал</t>
  </si>
  <si>
    <t>4 квартал</t>
  </si>
  <si>
    <t xml:space="preserve">                                             (П.І.Б.)</t>
  </si>
  <si>
    <t>О.В. Мартишкін</t>
  </si>
  <si>
    <t>КНП "ДЦПМСД №10" ДМР</t>
  </si>
  <si>
    <t>Н.І. Кушнір</t>
  </si>
  <si>
    <t>Виконавець Кушнір Н.І., тел. 0667001573</t>
  </si>
  <si>
    <t>Мартишкін О.В.</t>
  </si>
  <si>
    <t>Кушнір Н.І.</t>
  </si>
  <si>
    <t>Факт минулого року</t>
  </si>
  <si>
    <t>шт</t>
  </si>
  <si>
    <t>Портативний дефібрилятор з функцією синхронізації</t>
  </si>
  <si>
    <t>Кількість (очікувана)</t>
  </si>
  <si>
    <t>Citolab</t>
  </si>
  <si>
    <t>Вартість (очікувана)</t>
  </si>
  <si>
    <t>Од. виміру</t>
  </si>
  <si>
    <t xml:space="preserve">                                (П.І.Б.)</t>
  </si>
  <si>
    <t>Телефон:   +380667001573</t>
  </si>
  <si>
    <t>Одиниця виміру:      грн.</t>
  </si>
  <si>
    <t>Місцезнаходження:  м. Дніпро, вул. 20-річчя Перемоги, 12</t>
  </si>
  <si>
    <t>КОМУНАЛЬНОГО  НЕКОМЕРЦІЙНОГО  ПІДПРИЄМСТВА "ДНІПРОВСЬКИЙ ЦЕНТР ПЕРВИННОЇ МЕДИКО-САНІТАРНОЇ                                                                    ДОПОМОГИ №10"  ДНІПРОВСЬКОЇ МІСЬКОЇ РАДИ</t>
  </si>
  <si>
    <t>Дані про  персонал та витрати на оплату праці</t>
  </si>
  <si>
    <t>Найменування показника</t>
  </si>
  <si>
    <t>Дані минулого року</t>
  </si>
  <si>
    <t>на       початок   року</t>
  </si>
  <si>
    <t xml:space="preserve">на кінець  звітного  періоду </t>
  </si>
  <si>
    <t>Штатна чисельність працівників (од.),  у тому числі:</t>
  </si>
  <si>
    <t>Адміністративно-управлінський персонал</t>
  </si>
  <si>
    <t>лікарі</t>
  </si>
  <si>
    <t>фахівці з базовою та неповною вищою медичною освітою</t>
  </si>
  <si>
    <t>молодший медичний персонал</t>
  </si>
  <si>
    <t>спеціалісти  (немедики)</t>
  </si>
  <si>
    <t>Допоміжний персонал</t>
  </si>
  <si>
    <t>Фактична чисельність працівників (зайняті посади, од), у тому числі:</t>
  </si>
  <si>
    <t>Фізичні особи, у тому числі:</t>
  </si>
  <si>
    <t>Фонд оплати праці, (грн.), у тому числі:</t>
  </si>
  <si>
    <t>Керівник</t>
  </si>
  <si>
    <t xml:space="preserve">              (П.І.Б.)</t>
  </si>
  <si>
    <t>Виконавець, тел. Кушнір Н.І. 0667001573</t>
  </si>
  <si>
    <t>на початок року</t>
  </si>
  <si>
    <t xml:space="preserve">  (П.І.Б.)</t>
  </si>
  <si>
    <t xml:space="preserve">Плановий рік </t>
  </si>
  <si>
    <t>Олександра БОДНЯ</t>
  </si>
  <si>
    <t>(Посада, підпис, Власне ім'я ПРІЗВИЩЕ)</t>
  </si>
  <si>
    <t xml:space="preserve">Плановий рік, усього </t>
  </si>
  <si>
    <t>X</t>
  </si>
  <si>
    <t xml:space="preserve"> ФІНАНСОВИЙ  ПЛАН</t>
  </si>
  <si>
    <t xml:space="preserve">Заступник директора - начальник управління фінансово-економічного забезпечення - головний бухгалтер </t>
  </si>
  <si>
    <t>Ольга  ВОРОНЬКО</t>
  </si>
  <si>
    <t>Х</t>
  </si>
  <si>
    <t>Додаток 2</t>
  </si>
  <si>
    <t>ЗВІТ ПРО ВИКОНАННЯ ФІНАНСОВОГО ПЛАНУ</t>
  </si>
  <si>
    <t>Комунального некомерційного підприємства "Дніпровський центр первинної медико-санітарної допомоги №10" Дніпровської міської ради</t>
  </si>
  <si>
    <t>Звітний період наростаючим підсумком з початку року</t>
  </si>
  <si>
    <t>план</t>
  </si>
  <si>
    <t>факт</t>
  </si>
  <si>
    <t>відхилення, +/-</t>
  </si>
  <si>
    <t>відхилення, %</t>
  </si>
  <si>
    <t>І. Доходи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</si>
  <si>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</si>
  <si>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</si>
  <si>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</si>
  <si>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 xml:space="preserve">                       (П.І.Б.)</t>
  </si>
  <si>
    <t xml:space="preserve">Заступник директора - начальник управління організаційно-кадрової роботи, правового, інформаційного та технічного забезпечення </t>
  </si>
  <si>
    <t>Розрахунок доходів від НСЗУ по КНП "ДЦПМСД №10" ДМР на 2024 рік</t>
  </si>
  <si>
    <t>на 2024 рік</t>
  </si>
  <si>
    <t xml:space="preserve">Прогноз на наступний рік </t>
  </si>
  <si>
    <r>
      <rPr>
        <b/>
        <sz val="12"/>
        <color indexed="8"/>
        <rFont val="Times New Roman"/>
        <family val="1"/>
        <charset val="204"/>
      </rPr>
      <t>Адміністративно-господарські  видатки</t>
    </r>
    <r>
      <rPr>
        <sz val="12"/>
        <color indexed="8"/>
        <rFont val="Times New Roman"/>
        <family val="1"/>
        <charset val="204"/>
      </rPr>
      <t xml:space="preserve"> за джерелами надходження коштів на 2024 рік</t>
    </r>
  </si>
  <si>
    <t>Очикувані  видатки за джерелами надходження коштів на 2024 рік</t>
  </si>
  <si>
    <t>кількість пацієнтів відповідного віку, від 100% +1 до 110% ліміту включно, чол</t>
  </si>
  <si>
    <t>на    2024     рік</t>
  </si>
  <si>
    <t xml:space="preserve">   надходження (доходи) від реалізації майна</t>
  </si>
  <si>
    <t xml:space="preserve">   надходження (дохід) майбутніх періодов (від оренди майна та інше)</t>
  </si>
  <si>
    <t xml:space="preserve">   надходження коштів як компенсація орендарем комунальних послуг</t>
  </si>
  <si>
    <t xml:space="preserve">   надходження (дохід) від централізованого постачання</t>
  </si>
  <si>
    <t xml:space="preserve">   інші надходження (дохід)  (% по залишках коштів на поточних рахунках у банку, короткострокові депозити)</t>
  </si>
  <si>
    <t xml:space="preserve">   інші надходження (дохід) (неопераційний дохід від амортизації по НА та ОЗ)</t>
  </si>
  <si>
    <t xml:space="preserve">   дохід з місцевого бюджету </t>
  </si>
  <si>
    <t>Інші надходження (доходи), у т.ч.:</t>
  </si>
  <si>
    <t xml:space="preserve">   доходи з місцевого бюджету цільового фінансування по капітальних видатках </t>
  </si>
  <si>
    <t xml:space="preserve">   дохід з інших джерел по капітальних видатках</t>
  </si>
  <si>
    <t xml:space="preserve">   капітальне будівництво</t>
  </si>
  <si>
    <t xml:space="preserve">   основних засобів</t>
  </si>
  <si>
    <t xml:space="preserve">   інші необоротні матеріальні активи</t>
  </si>
  <si>
    <t xml:space="preserve">   нематеріальних активів</t>
  </si>
  <si>
    <t xml:space="preserve">   модернізація, модифікація (добудова, дообладнання, реконструкція) основних засобів</t>
  </si>
  <si>
    <t xml:space="preserve">   капітальний ремонт</t>
  </si>
  <si>
    <t xml:space="preserve">   нерозподілені доходи </t>
  </si>
  <si>
    <t xml:space="preserve">   резервний фонд </t>
  </si>
  <si>
    <t xml:space="preserve">   Інші надходження</t>
  </si>
  <si>
    <t xml:space="preserve">   Інші витрати</t>
  </si>
  <si>
    <t xml:space="preserve">   інші надходження (дохід) (% по залишках коштів на поточних рахунках у банку, короткострокові депозити)</t>
  </si>
  <si>
    <t xml:space="preserve">   доходи з місцевого бюджету цільового фінансування по капітальних видатках</t>
  </si>
  <si>
    <t xml:space="preserve">   основні засоби</t>
  </si>
  <si>
    <t xml:space="preserve">   інші необоротни матеріальни активи</t>
  </si>
  <si>
    <t xml:space="preserve">   нематеріальні активи</t>
  </si>
  <si>
    <t>Середньооблікова кількість штатних працівників  113</t>
  </si>
  <si>
    <r>
      <rPr>
        <u/>
        <sz val="13.5"/>
        <rFont val="Times New Roman"/>
        <family val="1"/>
        <charset val="204"/>
      </rPr>
      <t>за  2024 рік</t>
    </r>
    <r>
      <rPr>
        <sz val="13.5"/>
        <rFont val="Times New Roman"/>
        <family val="1"/>
        <charset val="204"/>
      </rPr>
      <t xml:space="preserve"> (квартал, рік)</t>
    </r>
  </si>
  <si>
    <t>Звітний період (ІV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</si>
</sst>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_(&quot;$&quot;* #,##0.00_);_(&quot;$&quot;* \(#,##0.00\);_(&quot;$&quot;* &quot;-&quot;??_);_(@_)"/>
    <numFmt numFmtId="166" formatCode="0.0000"/>
    <numFmt numFmtId="167" formatCode="#,##0.0"/>
    <numFmt numFmtId="168" formatCode="0.0"/>
  </numFmts>
  <fonts count="32" x14ac:knownFonts="1">
    <font>
      <sz val="11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3.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7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</cellStyleXfs>
  <cellXfs count="278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9" fontId="0" fillId="0" borderId="6" xfId="0" applyNumberFormat="1" applyBorder="1" applyProtection="1">
      <protection locked="0"/>
    </xf>
    <xf numFmtId="0" fontId="1" fillId="5" borderId="0" xfId="3" applyFont="1" applyFill="1"/>
    <xf numFmtId="0" fontId="1" fillId="5" borderId="0" xfId="3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1" fillId="5" borderId="6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3" fillId="0" borderId="3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>
      <alignment horizontal="left"/>
    </xf>
    <xf numFmtId="0" fontId="5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horizontal="left" vertical="center" wrapText="1"/>
      <protection locked="0"/>
    </xf>
    <xf numFmtId="0" fontId="4" fillId="0" borderId="6" xfId="3" applyFont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2" fillId="0" borderId="0" xfId="0" applyFont="1"/>
    <xf numFmtId="49" fontId="12" fillId="0" borderId="6" xfId="0" applyNumberFormat="1" applyFont="1" applyBorder="1" applyAlignment="1">
      <alignment horizontal="center"/>
    </xf>
    <xf numFmtId="166" fontId="0" fillId="0" borderId="6" xfId="0" applyNumberFormat="1" applyBorder="1" applyProtection="1"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2" fillId="0" borderId="0" xfId="3" applyFont="1" applyAlignment="1" applyProtection="1">
      <alignment vertical="center" wrapText="1"/>
      <protection locked="0"/>
    </xf>
    <xf numFmtId="0" fontId="10" fillId="2" borderId="0" xfId="3" applyFont="1" applyFill="1"/>
    <xf numFmtId="0" fontId="10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3" xfId="3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3" fillId="2" borderId="0" xfId="3" applyFont="1" applyFill="1"/>
    <xf numFmtId="0" fontId="3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166" fontId="0" fillId="0" borderId="6" xfId="0" applyNumberFormat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</xf>
    <xf numFmtId="3" fontId="25" fillId="4" borderId="12" xfId="0" applyNumberFormat="1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  <protection locked="0"/>
    </xf>
    <xf numFmtId="166" fontId="0" fillId="0" borderId="6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6" xfId="0" applyNumberFormat="1" applyBorder="1" applyAlignment="1" applyProtection="1">
      <alignment horizontal="center" vertical="center"/>
    </xf>
    <xf numFmtId="3" fontId="25" fillId="4" borderId="12" xfId="0" applyNumberFormat="1" applyFont="1" applyFill="1" applyBorder="1" applyAlignment="1" applyProtection="1">
      <alignment horizontal="center" vertical="center"/>
    </xf>
    <xf numFmtId="3" fontId="0" fillId="0" borderId="6" xfId="0" applyNumberFormat="1" applyBorder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0" borderId="0" xfId="0" applyNumberFormat="1" applyProtection="1"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8" fillId="0" borderId="6" xfId="3" applyFont="1" applyBorder="1" applyAlignment="1" applyProtection="1">
      <alignment horizontal="center" vertical="center" wrapText="1"/>
      <protection locked="0"/>
    </xf>
    <xf numFmtId="14" fontId="8" fillId="0" borderId="6" xfId="3" applyNumberFormat="1" applyFont="1" applyBorder="1" applyAlignment="1" applyProtection="1">
      <alignment horizontal="center" vertical="center" wrapText="1"/>
      <protection locked="0"/>
    </xf>
    <xf numFmtId="0" fontId="27" fillId="2" borderId="6" xfId="3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justify" vertical="center" wrapText="1"/>
    </xf>
    <xf numFmtId="3" fontId="1" fillId="5" borderId="6" xfId="3" applyNumberFormat="1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1" fillId="0" borderId="0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3" fillId="0" borderId="0" xfId="3" applyFont="1" applyBorder="1" applyAlignment="1"/>
    <xf numFmtId="0" fontId="0" fillId="0" borderId="0" xfId="0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3" fontId="2" fillId="5" borderId="6" xfId="0" applyNumberFormat="1" applyFont="1" applyFill="1" applyBorder="1" applyAlignment="1">
      <alignment horizontal="center"/>
    </xf>
    <xf numFmtId="0" fontId="12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justify" vertical="top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Border="1" applyAlignment="1">
      <alignment horizontal="justify" vertical="top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  <protection locked="0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164" fontId="3" fillId="0" borderId="0" xfId="3" applyNumberFormat="1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4" applyFont="1" applyBorder="1" applyAlignment="1">
      <alignment horizontal="justify" vertical="top" wrapText="1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justify" vertical="top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6" xfId="4" applyFont="1" applyBorder="1" applyAlignment="1">
      <alignment horizontal="justify" vertical="top" wrapText="1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11" fillId="2" borderId="6" xfId="3" applyFont="1" applyFill="1" applyBorder="1" applyAlignment="1">
      <alignment horizontal="center" vertical="center" wrapText="1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3" fillId="2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2" borderId="6" xfId="3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 applyProtection="1">
      <alignment horizontal="justify" vertical="center" wrapText="1"/>
      <protection locked="0"/>
    </xf>
    <xf numFmtId="0" fontId="5" fillId="2" borderId="6" xfId="0" applyFont="1" applyFill="1" applyBorder="1" applyAlignment="1">
      <alignment horizontal="justify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justify" vertical="center" wrapText="1"/>
      <protection locked="0"/>
    </xf>
    <xf numFmtId="0" fontId="5" fillId="0" borderId="6" xfId="0" applyFont="1" applyFill="1" applyBorder="1" applyAlignment="1">
      <alignment horizontal="justify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Protection="1">
      <protection locked="0"/>
    </xf>
    <xf numFmtId="3" fontId="1" fillId="5" borderId="0" xfId="0" applyNumberFormat="1" applyFont="1" applyFill="1" applyProtection="1">
      <protection locked="0"/>
    </xf>
    <xf numFmtId="168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top"/>
    </xf>
    <xf numFmtId="0" fontId="6" fillId="2" borderId="0" xfId="3" applyFont="1" applyFill="1" applyBorder="1" applyAlignment="1">
      <alignment horizontal="center" vertical="top"/>
    </xf>
    <xf numFmtId="0" fontId="24" fillId="0" borderId="6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3" applyFont="1" applyAlignment="1">
      <alignment horizontal="center" vertical="top"/>
    </xf>
    <xf numFmtId="0" fontId="3" fillId="2" borderId="3" xfId="3" applyFont="1" applyFill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3" fillId="0" borderId="3" xfId="3" applyFont="1" applyBorder="1" applyAlignment="1">
      <alignment horizontal="left"/>
    </xf>
    <xf numFmtId="0" fontId="11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6" fillId="2" borderId="15" xfId="3" applyFont="1" applyFill="1" applyBorder="1" applyAlignment="1">
      <alignment horizontal="center" vertical="center"/>
    </xf>
    <xf numFmtId="0" fontId="26" fillId="2" borderId="0" xfId="3" applyFont="1" applyFill="1" applyBorder="1" applyAlignment="1">
      <alignment horizontal="center"/>
    </xf>
    <xf numFmtId="0" fontId="9" fillId="0" borderId="0" xfId="3" applyFont="1" applyAlignment="1" applyProtection="1">
      <alignment horizontal="center" vertical="center" wrapText="1"/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8" fillId="0" borderId="5" xfId="3" applyFont="1" applyBorder="1" applyAlignment="1" applyProtection="1">
      <alignment horizontal="center" vertical="center" wrapText="1"/>
      <protection locked="0"/>
    </xf>
    <xf numFmtId="0" fontId="8" fillId="0" borderId="8" xfId="3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3" xfId="3" applyFont="1" applyBorder="1" applyAlignment="1">
      <alignment horizontal="center"/>
    </xf>
    <xf numFmtId="0" fontId="6" fillId="0" borderId="0" xfId="3" applyFont="1" applyAlignment="1">
      <alignment horizontal="center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16" fillId="3" borderId="12" xfId="0" applyFont="1" applyFill="1" applyBorder="1" applyAlignment="1" applyProtection="1">
      <alignment horizontal="center" vertical="center" textRotation="255"/>
      <protection locked="0"/>
    </xf>
    <xf numFmtId="0" fontId="16" fillId="3" borderId="10" xfId="0" applyFont="1" applyFill="1" applyBorder="1" applyAlignment="1" applyProtection="1">
      <alignment horizontal="center" vertical="center" textRotation="255"/>
      <protection locked="0"/>
    </xf>
    <xf numFmtId="0" fontId="16" fillId="3" borderId="9" xfId="0" applyFont="1" applyFill="1" applyBorder="1" applyAlignment="1" applyProtection="1">
      <alignment horizontal="center" textRotation="255"/>
      <protection locked="0"/>
    </xf>
    <xf numFmtId="0" fontId="16" fillId="3" borderId="12" xfId="0" applyFont="1" applyFill="1" applyBorder="1" applyAlignment="1" applyProtection="1">
      <alignment horizontal="center" textRotation="255"/>
      <protection locked="0"/>
    </xf>
    <xf numFmtId="0" fontId="16" fillId="3" borderId="10" xfId="0" applyFont="1" applyFill="1" applyBorder="1" applyAlignment="1" applyProtection="1">
      <alignment horizontal="center" textRotation="255"/>
      <protection locked="0"/>
    </xf>
    <xf numFmtId="0" fontId="6" fillId="0" borderId="0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8" xfId="0" applyFont="1" applyBorder="1" applyAlignment="1" applyProtection="1">
      <alignment horizontal="center" vertical="center"/>
      <protection locked="0"/>
    </xf>
    <xf numFmtId="0" fontId="27" fillId="2" borderId="7" xfId="0" applyFont="1" applyFill="1" applyBorder="1" applyAlignment="1" applyProtection="1">
      <alignment horizontal="center" vertical="center" wrapText="1"/>
      <protection locked="0"/>
    </xf>
    <xf numFmtId="0" fontId="27" fillId="2" borderId="8" xfId="0" applyFont="1" applyFill="1" applyBorder="1" applyAlignment="1" applyProtection="1">
      <alignment horizontal="center" vertical="center" wrapText="1"/>
      <protection locked="0"/>
    </xf>
    <xf numFmtId="0" fontId="29" fillId="2" borderId="9" xfId="0" applyFont="1" applyFill="1" applyBorder="1" applyAlignment="1" applyProtection="1">
      <alignment horizontal="center" vertical="center" wrapText="1"/>
      <protection locked="0"/>
    </xf>
    <xf numFmtId="0" fontId="29" fillId="2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3" fillId="0" borderId="0" xfId="3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6" fillId="0" borderId="15" xfId="3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" xfId="0" applyFont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3" applyFont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left"/>
    </xf>
    <xf numFmtId="0" fontId="6" fillId="0" borderId="0" xfId="3" applyFont="1" applyFill="1" applyBorder="1" applyAlignment="1">
      <alignment horizontal="center" vertical="top"/>
    </xf>
    <xf numFmtId="0" fontId="31" fillId="0" borderId="0" xfId="3" applyFont="1" applyAlignment="1" applyProtection="1">
      <alignment horizontal="center" vertical="center" wrapText="1"/>
      <protection locked="0"/>
    </xf>
    <xf numFmtId="0" fontId="6" fillId="2" borderId="0" xfId="3" applyFont="1" applyFill="1" applyBorder="1" applyAlignment="1">
      <alignment horizontal="center"/>
    </xf>
  </cellXfs>
  <cellStyles count="5">
    <cellStyle name="Денежный 2" xfId="1"/>
    <cellStyle name="Звичайний 2" xfId="4"/>
    <cellStyle name="Звичайний 2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4"/>
  <sheetViews>
    <sheetView view="pageBreakPreview" topLeftCell="A76" zoomScaleNormal="89" zoomScaleSheetLayoutView="100" workbookViewId="0">
      <selection activeCell="C96" sqref="C96"/>
    </sheetView>
  </sheetViews>
  <sheetFormatPr defaultColWidth="9.125" defaultRowHeight="17.7" x14ac:dyDescent="0.3"/>
  <cols>
    <col min="1" max="1" width="72.625" style="23" customWidth="1"/>
    <col min="2" max="2" width="7.125" style="23" customWidth="1"/>
    <col min="3" max="3" width="15.875" style="22" customWidth="1"/>
    <col min="4" max="4" width="15.25" style="22" customWidth="1"/>
    <col min="5" max="5" width="15" style="22" customWidth="1"/>
    <col min="6" max="6" width="16.625" style="22" customWidth="1"/>
    <col min="7" max="7" width="14.75" style="22" customWidth="1"/>
    <col min="8" max="8" width="12.875" style="22" customWidth="1"/>
    <col min="9" max="9" width="13.375" style="22" customWidth="1"/>
    <col min="10" max="10" width="12.375" style="1" bestFit="1" customWidth="1"/>
    <col min="11" max="11" width="11.125" style="1" bestFit="1" customWidth="1"/>
    <col min="12" max="16384" width="9.125" style="1"/>
  </cols>
  <sheetData>
    <row r="1" spans="1:12" ht="18.7" customHeight="1" x14ac:dyDescent="0.3">
      <c r="A1" s="26"/>
      <c r="B1" s="26"/>
      <c r="C1" s="27"/>
      <c r="D1" s="28" t="s">
        <v>59</v>
      </c>
      <c r="E1" s="29"/>
      <c r="F1" s="29"/>
      <c r="G1" s="30"/>
    </row>
    <row r="2" spans="1:12" ht="17.350000000000001" customHeight="1" x14ac:dyDescent="0.3">
      <c r="A2" s="26"/>
      <c r="B2" s="26"/>
      <c r="C2" s="27"/>
      <c r="D2" s="227" t="s">
        <v>60</v>
      </c>
      <c r="E2" s="227"/>
      <c r="F2" s="227"/>
      <c r="G2" s="227"/>
      <c r="H2" s="227"/>
      <c r="I2" s="227"/>
    </row>
    <row r="3" spans="1:12" ht="18.7" customHeight="1" x14ac:dyDescent="0.3">
      <c r="A3" s="26"/>
      <c r="B3" s="26"/>
      <c r="C3" s="27"/>
      <c r="D3" s="31"/>
      <c r="E3" s="31"/>
      <c r="F3" s="31"/>
      <c r="G3" s="32"/>
      <c r="H3" s="33"/>
      <c r="I3" s="33"/>
    </row>
    <row r="4" spans="1:12" ht="19.55" customHeight="1" x14ac:dyDescent="0.3">
      <c r="A4" s="34" t="s">
        <v>61</v>
      </c>
      <c r="B4" s="26"/>
      <c r="C4" s="27"/>
      <c r="D4" s="228" t="s">
        <v>62</v>
      </c>
      <c r="E4" s="228"/>
      <c r="F4" s="228"/>
      <c r="G4" s="228"/>
      <c r="H4" s="228"/>
      <c r="I4" s="228"/>
    </row>
    <row r="5" spans="1:12" ht="38.75" customHeight="1" x14ac:dyDescent="0.3">
      <c r="A5" s="57" t="s">
        <v>205</v>
      </c>
      <c r="B5" s="26"/>
      <c r="C5" s="27"/>
      <c r="D5" s="229" t="s">
        <v>221</v>
      </c>
      <c r="E5" s="229"/>
      <c r="F5" s="229"/>
      <c r="G5" s="229"/>
      <c r="H5" s="229"/>
      <c r="I5" s="229"/>
    </row>
    <row r="6" spans="1:12" ht="18" customHeight="1" x14ac:dyDescent="0.3">
      <c r="A6" s="54" t="s">
        <v>206</v>
      </c>
      <c r="B6" s="26"/>
      <c r="C6" s="27"/>
      <c r="D6" s="230" t="s">
        <v>200</v>
      </c>
      <c r="E6" s="230"/>
      <c r="F6" s="230"/>
      <c r="G6" s="230"/>
      <c r="H6" s="230"/>
      <c r="I6" s="230"/>
    </row>
    <row r="7" spans="1:12" ht="18" customHeight="1" x14ac:dyDescent="0.3">
      <c r="A7" s="55" t="s">
        <v>201</v>
      </c>
      <c r="B7" s="26"/>
      <c r="C7" s="27"/>
      <c r="D7" s="231" t="s">
        <v>201</v>
      </c>
      <c r="E7" s="231"/>
      <c r="F7" s="231"/>
      <c r="G7" s="231"/>
      <c r="H7" s="231"/>
      <c r="I7" s="231"/>
    </row>
    <row r="8" spans="1:12" ht="18" customHeight="1" x14ac:dyDescent="0.3">
      <c r="A8" s="35"/>
      <c r="B8" s="26"/>
      <c r="C8" s="27"/>
      <c r="D8" s="53"/>
      <c r="E8" s="53"/>
      <c r="F8" s="53"/>
      <c r="G8" s="53"/>
      <c r="H8" s="53"/>
      <c r="I8" s="53"/>
    </row>
    <row r="9" spans="1:12" ht="18" customHeight="1" x14ac:dyDescent="0.3">
      <c r="A9" s="36" t="s">
        <v>176</v>
      </c>
      <c r="B9" s="26"/>
      <c r="C9" s="27"/>
      <c r="D9" s="37" t="s">
        <v>42</v>
      </c>
      <c r="E9" s="102"/>
      <c r="F9" s="103"/>
      <c r="G9" s="53"/>
      <c r="H9" s="53"/>
      <c r="I9" s="53"/>
    </row>
    <row r="10" spans="1:12" ht="18" customHeight="1" x14ac:dyDescent="0.3">
      <c r="A10" s="36" t="s">
        <v>254</v>
      </c>
      <c r="B10" s="26"/>
      <c r="C10" s="27"/>
      <c r="D10" s="37" t="s">
        <v>150</v>
      </c>
      <c r="E10" s="102"/>
      <c r="F10" s="103"/>
      <c r="G10" s="53"/>
      <c r="H10" s="53"/>
      <c r="I10" s="53"/>
    </row>
    <row r="11" spans="1:12" ht="18" customHeight="1" x14ac:dyDescent="0.3">
      <c r="A11" s="36" t="s">
        <v>177</v>
      </c>
      <c r="B11" s="26"/>
      <c r="C11" s="27"/>
      <c r="D11" s="37" t="s">
        <v>151</v>
      </c>
      <c r="E11" s="102" t="s">
        <v>207</v>
      </c>
      <c r="F11" s="103">
        <v>45657</v>
      </c>
      <c r="G11" s="53"/>
      <c r="H11" s="53"/>
      <c r="I11" s="53"/>
    </row>
    <row r="12" spans="1:12" ht="18" customHeight="1" x14ac:dyDescent="0.3">
      <c r="A12" s="36" t="s">
        <v>175</v>
      </c>
      <c r="B12" s="26"/>
      <c r="C12" s="27"/>
      <c r="D12" s="232" t="s">
        <v>43</v>
      </c>
      <c r="E12" s="233"/>
      <c r="F12" s="234"/>
      <c r="G12" s="53"/>
      <c r="H12" s="53"/>
      <c r="I12" s="53"/>
    </row>
    <row r="13" spans="1:12" ht="18" customHeight="1" x14ac:dyDescent="0.3">
      <c r="A13" s="35"/>
      <c r="B13" s="26"/>
      <c r="C13" s="27"/>
      <c r="D13" s="53"/>
      <c r="E13" s="53"/>
      <c r="F13" s="53"/>
      <c r="G13" s="53"/>
      <c r="H13" s="53"/>
      <c r="I13" s="53"/>
    </row>
    <row r="14" spans="1:12" ht="22.6" customHeight="1" x14ac:dyDescent="0.3">
      <c r="A14" s="225" t="s">
        <v>204</v>
      </c>
      <c r="B14" s="225"/>
      <c r="C14" s="225"/>
      <c r="D14" s="225"/>
      <c r="E14" s="225"/>
      <c r="F14" s="225"/>
      <c r="G14" s="225"/>
      <c r="H14" s="225"/>
      <c r="I14" s="225"/>
      <c r="L14" s="2"/>
    </row>
    <row r="15" spans="1:12" ht="41.95" customHeight="1" x14ac:dyDescent="0.3">
      <c r="A15" s="226" t="s">
        <v>178</v>
      </c>
      <c r="B15" s="226"/>
      <c r="C15" s="226"/>
      <c r="D15" s="226"/>
      <c r="E15" s="226"/>
      <c r="F15" s="226"/>
      <c r="G15" s="226"/>
      <c r="H15" s="226"/>
      <c r="I15" s="226"/>
    </row>
    <row r="16" spans="1:12" ht="20.399999999999999" customHeight="1" x14ac:dyDescent="0.3">
      <c r="A16" s="223" t="s">
        <v>15</v>
      </c>
      <c r="B16" s="223"/>
      <c r="C16" s="223"/>
      <c r="D16" s="223"/>
      <c r="E16" s="223"/>
      <c r="F16" s="223"/>
      <c r="G16" s="223"/>
      <c r="H16" s="223"/>
      <c r="I16" s="223"/>
    </row>
    <row r="17" spans="1:10" ht="20.25" customHeight="1" x14ac:dyDescent="0.3">
      <c r="A17" s="224" t="s">
        <v>228</v>
      </c>
      <c r="B17" s="224"/>
      <c r="C17" s="224"/>
      <c r="D17" s="224"/>
      <c r="E17" s="224"/>
      <c r="F17" s="224"/>
      <c r="G17" s="224"/>
      <c r="H17" s="224"/>
      <c r="I17" s="224"/>
    </row>
    <row r="18" spans="1:10" ht="17.5" customHeight="1" x14ac:dyDescent="0.3">
      <c r="A18" s="58"/>
      <c r="B18" s="59"/>
      <c r="C18" s="59"/>
      <c r="D18" s="59"/>
      <c r="E18" s="59"/>
      <c r="H18" s="60"/>
      <c r="I18" s="22" t="s">
        <v>44</v>
      </c>
    </row>
    <row r="19" spans="1:10" ht="14.95" customHeight="1" x14ac:dyDescent="0.3">
      <c r="A19" s="221" t="s">
        <v>1</v>
      </c>
      <c r="B19" s="221" t="s">
        <v>0</v>
      </c>
      <c r="C19" s="221" t="s">
        <v>167</v>
      </c>
      <c r="D19" s="221" t="s">
        <v>63</v>
      </c>
      <c r="E19" s="221" t="s">
        <v>202</v>
      </c>
      <c r="F19" s="221" t="s">
        <v>64</v>
      </c>
      <c r="G19" s="221"/>
      <c r="H19" s="221"/>
      <c r="I19" s="221"/>
    </row>
    <row r="20" spans="1:10" ht="30.1" customHeight="1" x14ac:dyDescent="0.3">
      <c r="A20" s="221"/>
      <c r="B20" s="221"/>
      <c r="C20" s="221"/>
      <c r="D20" s="221"/>
      <c r="E20" s="221"/>
      <c r="F20" s="170" t="s">
        <v>5</v>
      </c>
      <c r="G20" s="38" t="s">
        <v>6</v>
      </c>
      <c r="H20" s="38" t="s">
        <v>7</v>
      </c>
      <c r="I20" s="38" t="s">
        <v>8</v>
      </c>
    </row>
    <row r="21" spans="1:10" ht="14.3" customHeight="1" x14ac:dyDescent="0.3">
      <c r="A21" s="104" t="s">
        <v>2</v>
      </c>
      <c r="B21" s="104" t="s">
        <v>3</v>
      </c>
      <c r="C21" s="104">
        <v>3</v>
      </c>
      <c r="D21" s="104">
        <v>4</v>
      </c>
      <c r="E21" s="104">
        <v>5</v>
      </c>
      <c r="F21" s="104">
        <v>6</v>
      </c>
      <c r="G21" s="114">
        <v>7</v>
      </c>
      <c r="H21" s="114">
        <v>8</v>
      </c>
      <c r="I21" s="114">
        <v>9</v>
      </c>
    </row>
    <row r="22" spans="1:10" ht="18.350000000000001" customHeight="1" x14ac:dyDescent="0.3">
      <c r="A22" s="222" t="s">
        <v>65</v>
      </c>
      <c r="B22" s="222"/>
      <c r="C22" s="222"/>
      <c r="D22" s="222"/>
      <c r="E22" s="222"/>
      <c r="F22" s="222"/>
      <c r="G22" s="222"/>
      <c r="H22" s="222"/>
      <c r="I22" s="222"/>
    </row>
    <row r="23" spans="1:10" x14ac:dyDescent="0.3">
      <c r="A23" s="222" t="s">
        <v>66</v>
      </c>
      <c r="B23" s="222"/>
      <c r="C23" s="222"/>
      <c r="D23" s="222"/>
      <c r="E23" s="222"/>
      <c r="F23" s="222"/>
      <c r="G23" s="222"/>
      <c r="H23" s="222"/>
      <c r="I23" s="222"/>
    </row>
    <row r="24" spans="1:10" ht="31.25" x14ac:dyDescent="0.3">
      <c r="A24" s="199" t="s">
        <v>67</v>
      </c>
      <c r="B24" s="200" t="s">
        <v>68</v>
      </c>
      <c r="C24" s="105">
        <f>C25+C26</f>
        <v>41258091</v>
      </c>
      <c r="D24" s="105">
        <v>0</v>
      </c>
      <c r="E24" s="105">
        <f t="shared" ref="E24:E38" si="0">F24+G24+H24+I24</f>
        <v>33792942</v>
      </c>
      <c r="F24" s="105">
        <f>F25+F26</f>
        <v>9313991</v>
      </c>
      <c r="G24" s="105">
        <f>G25+G26</f>
        <v>8105596</v>
      </c>
      <c r="H24" s="105">
        <f>H25+H26</f>
        <v>8527114</v>
      </c>
      <c r="I24" s="105">
        <f>I25+I26</f>
        <v>7846241</v>
      </c>
    </row>
    <row r="25" spans="1:10" ht="19.05" customHeight="1" x14ac:dyDescent="0.3">
      <c r="A25" s="39" t="s">
        <v>69</v>
      </c>
      <c r="B25" s="40" t="s">
        <v>70</v>
      </c>
      <c r="C25" s="106">
        <v>41258091</v>
      </c>
      <c r="D25" s="106" t="s">
        <v>203</v>
      </c>
      <c r="E25" s="107">
        <f t="shared" si="0"/>
        <v>33792942</v>
      </c>
      <c r="F25" s="107">
        <v>9313991</v>
      </c>
      <c r="G25" s="107">
        <v>8105596</v>
      </c>
      <c r="H25" s="107">
        <v>8527114</v>
      </c>
      <c r="I25" s="107">
        <v>7846241</v>
      </c>
      <c r="J25" s="209">
        <f>F25+G25+H25+I25</f>
        <v>33792942</v>
      </c>
    </row>
    <row r="26" spans="1:10" ht="18" customHeight="1" x14ac:dyDescent="0.3">
      <c r="A26" s="39" t="s">
        <v>71</v>
      </c>
      <c r="B26" s="40" t="s">
        <v>72</v>
      </c>
      <c r="C26" s="106">
        <v>0</v>
      </c>
      <c r="D26" s="106" t="s">
        <v>203</v>
      </c>
      <c r="E26" s="107">
        <f t="shared" si="0"/>
        <v>0</v>
      </c>
      <c r="F26" s="107">
        <v>0</v>
      </c>
      <c r="G26" s="108">
        <v>0</v>
      </c>
      <c r="H26" s="108">
        <v>0</v>
      </c>
      <c r="I26" s="108">
        <v>0</v>
      </c>
      <c r="J26" s="209">
        <f t="shared" ref="J26:J38" si="1">F26+G26+H26+I26</f>
        <v>0</v>
      </c>
    </row>
    <row r="27" spans="1:10" ht="19.05" customHeight="1" x14ac:dyDescent="0.3">
      <c r="A27" s="109" t="s">
        <v>73</v>
      </c>
      <c r="B27" s="200" t="s">
        <v>74</v>
      </c>
      <c r="C27" s="201">
        <f>C28</f>
        <v>11318614</v>
      </c>
      <c r="D27" s="201">
        <v>0</v>
      </c>
      <c r="E27" s="105">
        <f t="shared" si="0"/>
        <v>15252149</v>
      </c>
      <c r="F27" s="201">
        <f>F28</f>
        <v>2376267</v>
      </c>
      <c r="G27" s="201">
        <f>G28</f>
        <v>2580535</v>
      </c>
      <c r="H27" s="201">
        <f>H28</f>
        <v>3463511</v>
      </c>
      <c r="I27" s="201">
        <f>I28</f>
        <v>6831836</v>
      </c>
      <c r="J27" s="209">
        <f t="shared" si="1"/>
        <v>15252149</v>
      </c>
    </row>
    <row r="28" spans="1:10" x14ac:dyDescent="0.3">
      <c r="A28" s="61" t="s">
        <v>235</v>
      </c>
      <c r="B28" s="40" t="s">
        <v>75</v>
      </c>
      <c r="C28" s="106">
        <v>11318614</v>
      </c>
      <c r="D28" s="106" t="s">
        <v>203</v>
      </c>
      <c r="E28" s="107">
        <f t="shared" si="0"/>
        <v>15252149</v>
      </c>
      <c r="F28" s="106">
        <v>2376267</v>
      </c>
      <c r="G28" s="106">
        <v>2580535</v>
      </c>
      <c r="H28" s="106">
        <v>3463511</v>
      </c>
      <c r="I28" s="106">
        <v>6831836</v>
      </c>
      <c r="J28" s="209">
        <f t="shared" si="1"/>
        <v>15252149</v>
      </c>
    </row>
    <row r="29" spans="1:10" ht="18.350000000000001" customHeight="1" x14ac:dyDescent="0.3">
      <c r="A29" s="215" t="s">
        <v>236</v>
      </c>
      <c r="B29" s="175">
        <v>1030</v>
      </c>
      <c r="C29" s="105">
        <f>C30+C31+C32+C33+C34+C35+C36+C37+C38</f>
        <v>12132048</v>
      </c>
      <c r="D29" s="105">
        <v>0</v>
      </c>
      <c r="E29" s="105">
        <f t="shared" si="0"/>
        <v>8425913</v>
      </c>
      <c r="F29" s="105">
        <f>F30+F31+F32+F33+F34+F35+F36+F37+F38</f>
        <v>2518171</v>
      </c>
      <c r="G29" s="105">
        <f>G30+G31+G32+G33+G34+G35+G36+G37+G38</f>
        <v>2446292</v>
      </c>
      <c r="H29" s="105">
        <f>H30+H31+H32+H33+H34+H35+H36+H37+H38</f>
        <v>1632337</v>
      </c>
      <c r="I29" s="105">
        <f>I30+I31+I32+I33+I34+I35+I36+I37+I38</f>
        <v>1829113</v>
      </c>
      <c r="J29" s="209">
        <f t="shared" si="1"/>
        <v>8425913</v>
      </c>
    </row>
    <row r="30" spans="1:10" ht="31.95" x14ac:dyDescent="0.3">
      <c r="A30" s="62" t="s">
        <v>76</v>
      </c>
      <c r="B30" s="63">
        <v>1031</v>
      </c>
      <c r="C30" s="107">
        <v>0</v>
      </c>
      <c r="D30" s="106" t="s">
        <v>203</v>
      </c>
      <c r="E30" s="107">
        <f t="shared" si="0"/>
        <v>0</v>
      </c>
      <c r="F30" s="107">
        <v>0</v>
      </c>
      <c r="G30" s="113">
        <v>0</v>
      </c>
      <c r="H30" s="113">
        <v>0</v>
      </c>
      <c r="I30" s="113">
        <v>0</v>
      </c>
      <c r="J30" s="209">
        <f t="shared" si="1"/>
        <v>0</v>
      </c>
    </row>
    <row r="31" spans="1:10" ht="32.6" customHeight="1" x14ac:dyDescent="0.3">
      <c r="A31" s="62" t="s">
        <v>17</v>
      </c>
      <c r="B31" s="63">
        <v>1032</v>
      </c>
      <c r="C31" s="107">
        <v>0</v>
      </c>
      <c r="D31" s="106" t="s">
        <v>203</v>
      </c>
      <c r="E31" s="107">
        <f t="shared" si="0"/>
        <v>0</v>
      </c>
      <c r="F31" s="107">
        <v>0</v>
      </c>
      <c r="G31" s="113">
        <v>0</v>
      </c>
      <c r="H31" s="113">
        <v>0</v>
      </c>
      <c r="I31" s="113">
        <v>0</v>
      </c>
      <c r="J31" s="209">
        <f t="shared" si="1"/>
        <v>0</v>
      </c>
    </row>
    <row r="32" spans="1:10" ht="19.05" customHeight="1" x14ac:dyDescent="0.3">
      <c r="A32" s="65" t="s">
        <v>10</v>
      </c>
      <c r="B32" s="63">
        <v>1033</v>
      </c>
      <c r="C32" s="107">
        <v>4799249</v>
      </c>
      <c r="D32" s="106" t="s">
        <v>203</v>
      </c>
      <c r="E32" s="107">
        <f t="shared" si="0"/>
        <v>2206776</v>
      </c>
      <c r="F32" s="107">
        <v>853996</v>
      </c>
      <c r="G32" s="113">
        <v>743654</v>
      </c>
      <c r="H32" s="113">
        <v>312022</v>
      </c>
      <c r="I32" s="113">
        <v>297104</v>
      </c>
      <c r="J32" s="209">
        <f t="shared" si="1"/>
        <v>2206776</v>
      </c>
    </row>
    <row r="33" spans="1:11" ht="17.7" customHeight="1" x14ac:dyDescent="0.3">
      <c r="A33" s="69" t="s">
        <v>229</v>
      </c>
      <c r="B33" s="63">
        <v>1034</v>
      </c>
      <c r="C33" s="107">
        <v>0</v>
      </c>
      <c r="D33" s="106" t="s">
        <v>203</v>
      </c>
      <c r="E33" s="107">
        <f t="shared" si="0"/>
        <v>0</v>
      </c>
      <c r="F33" s="107">
        <v>0</v>
      </c>
      <c r="G33" s="113">
        <v>0</v>
      </c>
      <c r="H33" s="113">
        <v>0</v>
      </c>
      <c r="I33" s="113">
        <v>0</v>
      </c>
      <c r="J33" s="209">
        <f t="shared" si="1"/>
        <v>0</v>
      </c>
    </row>
    <row r="34" spans="1:11" ht="18.7" customHeight="1" x14ac:dyDescent="0.3">
      <c r="A34" s="66" t="s">
        <v>230</v>
      </c>
      <c r="B34" s="63">
        <v>1035</v>
      </c>
      <c r="C34" s="107">
        <v>734841</v>
      </c>
      <c r="D34" s="106" t="s">
        <v>203</v>
      </c>
      <c r="E34" s="107">
        <f t="shared" si="0"/>
        <v>816893</v>
      </c>
      <c r="F34" s="107">
        <v>215840</v>
      </c>
      <c r="G34" s="107">
        <v>235731</v>
      </c>
      <c r="H34" s="107">
        <v>179266</v>
      </c>
      <c r="I34" s="107">
        <v>186056</v>
      </c>
      <c r="J34" s="209">
        <f t="shared" si="1"/>
        <v>816893</v>
      </c>
    </row>
    <row r="35" spans="1:11" x14ac:dyDescent="0.3">
      <c r="A35" s="61" t="s">
        <v>231</v>
      </c>
      <c r="B35" s="63">
        <v>1036</v>
      </c>
      <c r="C35" s="107">
        <v>915356</v>
      </c>
      <c r="D35" s="106" t="s">
        <v>203</v>
      </c>
      <c r="E35" s="107">
        <f t="shared" si="0"/>
        <v>1228550</v>
      </c>
      <c r="F35" s="107">
        <v>288223</v>
      </c>
      <c r="G35" s="108">
        <v>294933</v>
      </c>
      <c r="H35" s="108">
        <v>185461</v>
      </c>
      <c r="I35" s="108">
        <v>459933</v>
      </c>
      <c r="J35" s="209">
        <f t="shared" si="1"/>
        <v>1228550</v>
      </c>
    </row>
    <row r="36" spans="1:11" x14ac:dyDescent="0.3">
      <c r="A36" s="62" t="s">
        <v>232</v>
      </c>
      <c r="B36" s="63">
        <v>1037</v>
      </c>
      <c r="C36" s="107">
        <v>3052351</v>
      </c>
      <c r="D36" s="106" t="s">
        <v>203</v>
      </c>
      <c r="E36" s="107">
        <f t="shared" si="0"/>
        <v>782825</v>
      </c>
      <c r="F36" s="107">
        <v>280734</v>
      </c>
      <c r="G36" s="107">
        <v>262764</v>
      </c>
      <c r="H36" s="107">
        <v>140301</v>
      </c>
      <c r="I36" s="107">
        <v>99026</v>
      </c>
      <c r="J36" s="209">
        <f t="shared" si="1"/>
        <v>782825</v>
      </c>
    </row>
    <row r="37" spans="1:11" ht="33.299999999999997" customHeight="1" x14ac:dyDescent="0.3">
      <c r="A37" s="62" t="s">
        <v>234</v>
      </c>
      <c r="B37" s="63">
        <v>1038</v>
      </c>
      <c r="C37" s="107">
        <v>2283740</v>
      </c>
      <c r="D37" s="106" t="s">
        <v>203</v>
      </c>
      <c r="E37" s="107">
        <f t="shared" si="0"/>
        <v>2320844</v>
      </c>
      <c r="F37" s="107">
        <v>568851</v>
      </c>
      <c r="G37" s="107">
        <v>634249</v>
      </c>
      <c r="H37" s="107">
        <v>556899</v>
      </c>
      <c r="I37" s="107">
        <v>560845</v>
      </c>
      <c r="J37" s="209">
        <f t="shared" si="1"/>
        <v>2320844</v>
      </c>
    </row>
    <row r="38" spans="1:11" ht="31.95" x14ac:dyDescent="0.3">
      <c r="A38" s="62" t="s">
        <v>233</v>
      </c>
      <c r="B38" s="214">
        <v>1039</v>
      </c>
      <c r="C38" s="107">
        <v>346511</v>
      </c>
      <c r="D38" s="106" t="s">
        <v>203</v>
      </c>
      <c r="E38" s="107">
        <f t="shared" si="0"/>
        <v>1070025</v>
      </c>
      <c r="F38" s="107">
        <v>310527</v>
      </c>
      <c r="G38" s="107">
        <v>274961</v>
      </c>
      <c r="H38" s="107">
        <v>258388</v>
      </c>
      <c r="I38" s="107">
        <v>226149</v>
      </c>
      <c r="J38" s="209">
        <f t="shared" si="1"/>
        <v>1070025</v>
      </c>
    </row>
    <row r="39" spans="1:11" x14ac:dyDescent="0.3">
      <c r="A39" s="219" t="s">
        <v>77</v>
      </c>
      <c r="B39" s="219"/>
      <c r="C39" s="219"/>
      <c r="D39" s="219"/>
      <c r="E39" s="219"/>
      <c r="F39" s="219"/>
      <c r="G39" s="219"/>
      <c r="H39" s="219"/>
      <c r="I39" s="219"/>
    </row>
    <row r="40" spans="1:11" x14ac:dyDescent="0.3">
      <c r="A40" s="61" t="s">
        <v>78</v>
      </c>
      <c r="B40" s="63">
        <v>1040</v>
      </c>
      <c r="C40" s="107">
        <v>31444070</v>
      </c>
      <c r="D40" s="106" t="s">
        <v>203</v>
      </c>
      <c r="E40" s="202">
        <f>F40+G40+H40+I40</f>
        <v>27215337</v>
      </c>
      <c r="F40" s="202">
        <v>6719332</v>
      </c>
      <c r="G40" s="202">
        <v>7310049</v>
      </c>
      <c r="H40" s="202">
        <v>6910123</v>
      </c>
      <c r="I40" s="202">
        <v>6275833</v>
      </c>
      <c r="J40" s="209">
        <f>F40+G40+H40+I40</f>
        <v>27215337</v>
      </c>
    </row>
    <row r="41" spans="1:11" x14ac:dyDescent="0.3">
      <c r="A41" s="61" t="s">
        <v>79</v>
      </c>
      <c r="B41" s="63">
        <v>1050</v>
      </c>
      <c r="C41" s="107">
        <v>6601954</v>
      </c>
      <c r="D41" s="106" t="s">
        <v>203</v>
      </c>
      <c r="E41" s="202">
        <f t="shared" ref="E41:E50" si="2">F41+G41+H41+I41</f>
        <v>5729466</v>
      </c>
      <c r="F41" s="202">
        <v>1412596</v>
      </c>
      <c r="G41" s="202">
        <v>1543817</v>
      </c>
      <c r="H41" s="202">
        <v>1461040</v>
      </c>
      <c r="I41" s="202">
        <v>1312013</v>
      </c>
      <c r="J41" s="209">
        <f t="shared" ref="J41:J52" si="3">F41+G41+H41+I41</f>
        <v>5729466</v>
      </c>
    </row>
    <row r="42" spans="1:11" ht="18.7" customHeight="1" x14ac:dyDescent="0.3">
      <c r="A42" s="61" t="s">
        <v>80</v>
      </c>
      <c r="B42" s="63">
        <v>1060</v>
      </c>
      <c r="C42" s="107">
        <v>768900</v>
      </c>
      <c r="D42" s="106" t="s">
        <v>203</v>
      </c>
      <c r="E42" s="202">
        <f t="shared" si="2"/>
        <v>723351</v>
      </c>
      <c r="F42" s="202">
        <v>105102</v>
      </c>
      <c r="G42" s="202">
        <v>84694</v>
      </c>
      <c r="H42" s="202">
        <v>130995</v>
      </c>
      <c r="I42" s="202">
        <v>402560</v>
      </c>
      <c r="J42" s="209">
        <f t="shared" si="3"/>
        <v>723351</v>
      </c>
    </row>
    <row r="43" spans="1:11" x14ac:dyDescent="0.3">
      <c r="A43" s="61" t="s">
        <v>81</v>
      </c>
      <c r="B43" s="63">
        <v>1070</v>
      </c>
      <c r="C43" s="107">
        <v>11725257</v>
      </c>
      <c r="D43" s="106" t="s">
        <v>203</v>
      </c>
      <c r="E43" s="202">
        <f t="shared" si="2"/>
        <v>6258585</v>
      </c>
      <c r="F43" s="202">
        <v>1968997</v>
      </c>
      <c r="G43" s="202">
        <v>1849386</v>
      </c>
      <c r="H43" s="202">
        <v>1331606</v>
      </c>
      <c r="I43" s="202">
        <v>1108596</v>
      </c>
      <c r="J43" s="209">
        <f t="shared" si="3"/>
        <v>6258585</v>
      </c>
    </row>
    <row r="44" spans="1:11" ht="18" customHeight="1" x14ac:dyDescent="0.3">
      <c r="A44" s="61" t="s">
        <v>82</v>
      </c>
      <c r="B44" s="63">
        <v>1080</v>
      </c>
      <c r="C44" s="107">
        <v>595938</v>
      </c>
      <c r="D44" s="106" t="s">
        <v>203</v>
      </c>
      <c r="E44" s="202">
        <f t="shared" si="2"/>
        <v>985418</v>
      </c>
      <c r="F44" s="202">
        <v>223337</v>
      </c>
      <c r="G44" s="202">
        <v>272886</v>
      </c>
      <c r="H44" s="202">
        <v>271069</v>
      </c>
      <c r="I44" s="202">
        <v>218126</v>
      </c>
      <c r="J44" s="209">
        <f t="shared" si="3"/>
        <v>985418</v>
      </c>
      <c r="K44" s="209"/>
    </row>
    <row r="45" spans="1:11" ht="18" customHeight="1" x14ac:dyDescent="0.3">
      <c r="A45" s="61" t="s">
        <v>83</v>
      </c>
      <c r="B45" s="63">
        <v>1090</v>
      </c>
      <c r="C45" s="107">
        <v>5122231</v>
      </c>
      <c r="D45" s="106" t="s">
        <v>203</v>
      </c>
      <c r="E45" s="202">
        <f t="shared" si="2"/>
        <v>7357405</v>
      </c>
      <c r="F45" s="202">
        <v>891043</v>
      </c>
      <c r="G45" s="129">
        <v>1207874</v>
      </c>
      <c r="H45" s="129">
        <v>1720449</v>
      </c>
      <c r="I45" s="129">
        <v>3538039</v>
      </c>
      <c r="J45" s="209">
        <f t="shared" si="3"/>
        <v>7357405</v>
      </c>
    </row>
    <row r="46" spans="1:11" ht="18" customHeight="1" x14ac:dyDescent="0.3">
      <c r="A46" s="61" t="s">
        <v>84</v>
      </c>
      <c r="B46" s="63">
        <v>1100</v>
      </c>
      <c r="C46" s="107">
        <v>0</v>
      </c>
      <c r="D46" s="106" t="s">
        <v>203</v>
      </c>
      <c r="E46" s="202">
        <f t="shared" si="2"/>
        <v>0</v>
      </c>
      <c r="F46" s="202">
        <v>0</v>
      </c>
      <c r="G46" s="129">
        <v>0</v>
      </c>
      <c r="H46" s="129">
        <v>0</v>
      </c>
      <c r="I46" s="129">
        <v>0</v>
      </c>
      <c r="J46" s="209">
        <f t="shared" si="3"/>
        <v>0</v>
      </c>
    </row>
    <row r="47" spans="1:11" ht="18.350000000000001" customHeight="1" x14ac:dyDescent="0.3">
      <c r="A47" s="61" t="s">
        <v>85</v>
      </c>
      <c r="B47" s="63">
        <v>1110</v>
      </c>
      <c r="C47" s="107">
        <v>2120306</v>
      </c>
      <c r="D47" s="106" t="s">
        <v>203</v>
      </c>
      <c r="E47" s="202">
        <f t="shared" si="2"/>
        <v>2652657</v>
      </c>
      <c r="F47" s="202">
        <v>881065</v>
      </c>
      <c r="G47" s="129">
        <v>435437</v>
      </c>
      <c r="H47" s="129">
        <v>332368</v>
      </c>
      <c r="I47" s="129">
        <v>1003787</v>
      </c>
      <c r="J47" s="209">
        <f t="shared" si="3"/>
        <v>2652657</v>
      </c>
    </row>
    <row r="48" spans="1:11" ht="33.799999999999997" customHeight="1" x14ac:dyDescent="0.3">
      <c r="A48" s="68" t="s">
        <v>86</v>
      </c>
      <c r="B48" s="63">
        <v>1120</v>
      </c>
      <c r="C48" s="107">
        <v>28175</v>
      </c>
      <c r="D48" s="106" t="s">
        <v>203</v>
      </c>
      <c r="E48" s="202">
        <f t="shared" si="2"/>
        <v>14080</v>
      </c>
      <c r="F48" s="202">
        <v>1350</v>
      </c>
      <c r="G48" s="202">
        <v>0</v>
      </c>
      <c r="H48" s="202">
        <v>6330</v>
      </c>
      <c r="I48" s="202">
        <v>6400</v>
      </c>
      <c r="J48" s="209">
        <f t="shared" si="3"/>
        <v>14080</v>
      </c>
    </row>
    <row r="49" spans="1:10" ht="18" customHeight="1" x14ac:dyDescent="0.3">
      <c r="A49" s="68" t="s">
        <v>87</v>
      </c>
      <c r="B49" s="63">
        <v>1130</v>
      </c>
      <c r="C49" s="107">
        <v>3276919</v>
      </c>
      <c r="D49" s="106" t="s">
        <v>203</v>
      </c>
      <c r="E49" s="202">
        <f t="shared" si="2"/>
        <v>3467662</v>
      </c>
      <c r="F49" s="202">
        <v>656197</v>
      </c>
      <c r="G49" s="129">
        <v>687606</v>
      </c>
      <c r="H49" s="129">
        <v>891720</v>
      </c>
      <c r="I49" s="129">
        <v>1232139</v>
      </c>
      <c r="J49" s="209">
        <f t="shared" si="3"/>
        <v>3467662</v>
      </c>
    </row>
    <row r="50" spans="1:10" ht="18" customHeight="1" x14ac:dyDescent="0.3">
      <c r="A50" s="61" t="s">
        <v>88</v>
      </c>
      <c r="B50" s="63">
        <v>1140</v>
      </c>
      <c r="C50" s="107">
        <v>15504</v>
      </c>
      <c r="D50" s="106" t="s">
        <v>203</v>
      </c>
      <c r="E50" s="202">
        <f t="shared" si="2"/>
        <v>58603</v>
      </c>
      <c r="F50" s="202">
        <v>16108</v>
      </c>
      <c r="G50" s="202">
        <v>14322</v>
      </c>
      <c r="H50" s="202">
        <v>27413</v>
      </c>
      <c r="I50" s="202">
        <v>760</v>
      </c>
      <c r="J50" s="209">
        <f t="shared" si="3"/>
        <v>58603</v>
      </c>
    </row>
    <row r="51" spans="1:10" ht="18" customHeight="1" x14ac:dyDescent="0.3">
      <c r="A51" s="109" t="s">
        <v>89</v>
      </c>
      <c r="B51" s="175">
        <v>1160</v>
      </c>
      <c r="C51" s="105">
        <f>C24+C27+C29+C54+C65</f>
        <v>65858030</v>
      </c>
      <c r="D51" s="105">
        <v>0</v>
      </c>
      <c r="E51" s="105">
        <f>F51+G51+H51+I51</f>
        <v>57471004</v>
      </c>
      <c r="F51" s="203">
        <f>F24+F27+F29+F54+F65</f>
        <v>14208429</v>
      </c>
      <c r="G51" s="105">
        <f>G24+G27+G29+G54+G65</f>
        <v>13132423</v>
      </c>
      <c r="H51" s="105">
        <f>H24+H27+H29+H54+H65</f>
        <v>13622962</v>
      </c>
      <c r="I51" s="105">
        <f>I24+I27+I29+I54+I65</f>
        <v>16507190</v>
      </c>
      <c r="J51" s="209">
        <f t="shared" si="3"/>
        <v>57471004</v>
      </c>
    </row>
    <row r="52" spans="1:10" ht="18" customHeight="1" x14ac:dyDescent="0.3">
      <c r="A52" s="109" t="s">
        <v>90</v>
      </c>
      <c r="B52" s="175">
        <v>1170</v>
      </c>
      <c r="C52" s="105">
        <f>C40+C41+C42+C43+C44+C45+C46+C47+C48+C49+C50+C57+C70</f>
        <v>64893163</v>
      </c>
      <c r="D52" s="105">
        <v>0</v>
      </c>
      <c r="E52" s="105">
        <f>F52+G52+H52+I52</f>
        <v>59020978</v>
      </c>
      <c r="F52" s="203">
        <f>F40+F41+F42+F43+F44+F45+F46+F47+F48+F49+F50+F57+F70</f>
        <v>13808530</v>
      </c>
      <c r="G52" s="105">
        <f>G40+G41+G42+G43+G44+G45+G46+G47+G48+G49+G50+G57+G70</f>
        <v>14254785</v>
      </c>
      <c r="H52" s="105">
        <f>H40+H41+H42+H43+H44+H45+H46+H47+H48+H49+H50+H57+H70</f>
        <v>13825100</v>
      </c>
      <c r="I52" s="105">
        <f>I40+I41+I42+I43+I44+I45+I46+I47+I48+I49+I50+I57+I70</f>
        <v>17132563</v>
      </c>
      <c r="J52" s="209">
        <f t="shared" si="3"/>
        <v>59020978</v>
      </c>
    </row>
    <row r="53" spans="1:10" x14ac:dyDescent="0.3">
      <c r="A53" s="219" t="s">
        <v>91</v>
      </c>
      <c r="B53" s="219"/>
      <c r="C53" s="219"/>
      <c r="D53" s="219"/>
      <c r="E53" s="219"/>
      <c r="F53" s="219"/>
      <c r="G53" s="219"/>
      <c r="H53" s="219"/>
      <c r="I53" s="219"/>
    </row>
    <row r="54" spans="1:10" x14ac:dyDescent="0.3">
      <c r="A54" s="67" t="s">
        <v>92</v>
      </c>
      <c r="B54" s="175">
        <v>2010</v>
      </c>
      <c r="C54" s="105">
        <f>C55+C56</f>
        <v>6760</v>
      </c>
      <c r="D54" s="105">
        <v>0</v>
      </c>
      <c r="E54" s="105">
        <f>F54+G54+H54+I54</f>
        <v>0</v>
      </c>
      <c r="F54" s="105">
        <f>F55+F56</f>
        <v>0</v>
      </c>
      <c r="G54" s="105">
        <f>G55+G56</f>
        <v>0</v>
      </c>
      <c r="H54" s="105">
        <f>H55+H56</f>
        <v>0</v>
      </c>
      <c r="I54" s="105">
        <f>I55+I56</f>
        <v>0</v>
      </c>
    </row>
    <row r="55" spans="1:10" ht="33.799999999999997" customHeight="1" x14ac:dyDescent="0.3">
      <c r="A55" s="68" t="s">
        <v>237</v>
      </c>
      <c r="B55" s="63">
        <v>2011</v>
      </c>
      <c r="C55" s="107">
        <v>0</v>
      </c>
      <c r="D55" s="106" t="s">
        <v>203</v>
      </c>
      <c r="E55" s="107">
        <f>F55+G55+H55+I55</f>
        <v>0</v>
      </c>
      <c r="F55" s="107">
        <v>0</v>
      </c>
      <c r="G55" s="107">
        <v>0</v>
      </c>
      <c r="H55" s="107">
        <v>0</v>
      </c>
      <c r="I55" s="107">
        <v>0</v>
      </c>
    </row>
    <row r="56" spans="1:10" x14ac:dyDescent="0.3">
      <c r="A56" s="68" t="s">
        <v>238</v>
      </c>
      <c r="B56" s="63">
        <v>2012</v>
      </c>
      <c r="C56" s="107">
        <v>6760</v>
      </c>
      <c r="D56" s="106" t="s">
        <v>203</v>
      </c>
      <c r="E56" s="107">
        <f>F56+G56+H56+I56</f>
        <v>0</v>
      </c>
      <c r="F56" s="107">
        <v>0</v>
      </c>
      <c r="G56" s="107">
        <v>0</v>
      </c>
      <c r="H56" s="107">
        <v>0</v>
      </c>
      <c r="I56" s="107">
        <v>0</v>
      </c>
    </row>
    <row r="57" spans="1:10" x14ac:dyDescent="0.3">
      <c r="A57" s="67" t="s">
        <v>149</v>
      </c>
      <c r="B57" s="175">
        <v>3010</v>
      </c>
      <c r="C57" s="105">
        <f>C58+C59+C60+C61+C62+C63</f>
        <v>2493871</v>
      </c>
      <c r="D57" s="105">
        <v>0</v>
      </c>
      <c r="E57" s="105">
        <f>F57+G57+H57+I57</f>
        <v>4115935</v>
      </c>
      <c r="F57" s="105">
        <f>F58+F59+F60+F61+F62+F63</f>
        <v>645880</v>
      </c>
      <c r="G57" s="105">
        <f>G58+G59+G60+G61+G62+G63</f>
        <v>693758</v>
      </c>
      <c r="H57" s="105">
        <f>H58+H59+H60+H61+H62+H63</f>
        <v>741987</v>
      </c>
      <c r="I57" s="105">
        <f>I58+I59+I60+I61+I62+I63</f>
        <v>2034310</v>
      </c>
    </row>
    <row r="58" spans="1:10" ht="18" customHeight="1" x14ac:dyDescent="0.3">
      <c r="A58" s="61" t="s">
        <v>239</v>
      </c>
      <c r="B58" s="63">
        <v>3011</v>
      </c>
      <c r="C58" s="107">
        <v>0</v>
      </c>
      <c r="D58" s="106" t="s">
        <v>203</v>
      </c>
      <c r="E58" s="107">
        <f t="shared" ref="E58:E63" si="4">F58+G58+H58+I58</f>
        <v>0</v>
      </c>
      <c r="F58" s="107">
        <v>0</v>
      </c>
      <c r="G58" s="108">
        <v>0</v>
      </c>
      <c r="H58" s="108">
        <v>0</v>
      </c>
      <c r="I58" s="108">
        <v>0</v>
      </c>
    </row>
    <row r="59" spans="1:10" x14ac:dyDescent="0.3">
      <c r="A59" s="61" t="s">
        <v>240</v>
      </c>
      <c r="B59" s="63">
        <v>3012</v>
      </c>
      <c r="C59" s="107">
        <v>1852031</v>
      </c>
      <c r="D59" s="106" t="s">
        <v>203</v>
      </c>
      <c r="E59" s="107">
        <f t="shared" si="4"/>
        <v>2297817</v>
      </c>
      <c r="F59" s="107">
        <v>578002</v>
      </c>
      <c r="G59" s="107">
        <v>569339</v>
      </c>
      <c r="H59" s="107">
        <v>575737</v>
      </c>
      <c r="I59" s="107">
        <v>574739</v>
      </c>
      <c r="J59" s="209">
        <f>F59+G59+H59+I59</f>
        <v>2297817</v>
      </c>
    </row>
    <row r="60" spans="1:10" x14ac:dyDescent="0.3">
      <c r="A60" s="61" t="s">
        <v>241</v>
      </c>
      <c r="B60" s="63">
        <v>3013</v>
      </c>
      <c r="C60" s="107">
        <v>387297</v>
      </c>
      <c r="D60" s="106" t="s">
        <v>203</v>
      </c>
      <c r="E60" s="107">
        <f t="shared" si="4"/>
        <v>248241</v>
      </c>
      <c r="F60" s="107">
        <v>67878</v>
      </c>
      <c r="G60" s="107">
        <v>89599</v>
      </c>
      <c r="H60" s="107">
        <v>12446</v>
      </c>
      <c r="I60" s="107">
        <v>78318</v>
      </c>
      <c r="J60" s="209">
        <f t="shared" ref="J60:J63" si="5">F60+G60+H60+I60</f>
        <v>248241</v>
      </c>
    </row>
    <row r="61" spans="1:10" x14ac:dyDescent="0.3">
      <c r="A61" s="61" t="s">
        <v>242</v>
      </c>
      <c r="B61" s="63">
        <v>3014</v>
      </c>
      <c r="C61" s="107">
        <v>0</v>
      </c>
      <c r="D61" s="106" t="s">
        <v>203</v>
      </c>
      <c r="E61" s="107">
        <f t="shared" si="4"/>
        <v>0</v>
      </c>
      <c r="F61" s="107">
        <v>0</v>
      </c>
      <c r="G61" s="107">
        <v>0</v>
      </c>
      <c r="H61" s="107">
        <v>0</v>
      </c>
      <c r="I61" s="107">
        <v>0</v>
      </c>
      <c r="J61" s="209">
        <f t="shared" si="5"/>
        <v>0</v>
      </c>
    </row>
    <row r="62" spans="1:10" ht="30.6" customHeight="1" x14ac:dyDescent="0.3">
      <c r="A62" s="68" t="s">
        <v>243</v>
      </c>
      <c r="B62" s="63">
        <v>3015</v>
      </c>
      <c r="C62" s="107">
        <v>0</v>
      </c>
      <c r="D62" s="106" t="s">
        <v>203</v>
      </c>
      <c r="E62" s="107">
        <f t="shared" si="4"/>
        <v>0</v>
      </c>
      <c r="F62" s="107">
        <v>0</v>
      </c>
      <c r="G62" s="107">
        <v>0</v>
      </c>
      <c r="H62" s="107">
        <v>0</v>
      </c>
      <c r="I62" s="107">
        <v>0</v>
      </c>
      <c r="J62" s="209">
        <f t="shared" si="5"/>
        <v>0</v>
      </c>
    </row>
    <row r="63" spans="1:10" x14ac:dyDescent="0.3">
      <c r="A63" s="61" t="s">
        <v>244</v>
      </c>
      <c r="B63" s="63">
        <v>3016</v>
      </c>
      <c r="C63" s="107">
        <v>254543</v>
      </c>
      <c r="D63" s="106" t="s">
        <v>203</v>
      </c>
      <c r="E63" s="107">
        <f t="shared" si="4"/>
        <v>1569877</v>
      </c>
      <c r="F63" s="107">
        <v>0</v>
      </c>
      <c r="G63" s="107">
        <v>34820</v>
      </c>
      <c r="H63" s="107">
        <v>153804</v>
      </c>
      <c r="I63" s="107">
        <v>1381253</v>
      </c>
      <c r="J63" s="209">
        <f t="shared" si="5"/>
        <v>1569877</v>
      </c>
    </row>
    <row r="64" spans="1:10" x14ac:dyDescent="0.3">
      <c r="A64" s="219" t="s">
        <v>93</v>
      </c>
      <c r="B64" s="219"/>
      <c r="C64" s="219"/>
      <c r="D64" s="219"/>
      <c r="E64" s="219"/>
      <c r="F64" s="219"/>
      <c r="G64" s="219"/>
      <c r="H64" s="219"/>
      <c r="I64" s="219"/>
    </row>
    <row r="65" spans="1:10" x14ac:dyDescent="0.3">
      <c r="A65" s="109" t="s">
        <v>94</v>
      </c>
      <c r="B65" s="175">
        <v>4010</v>
      </c>
      <c r="C65" s="105">
        <f>C66+C67+C68+C69</f>
        <v>1142517</v>
      </c>
      <c r="D65" s="105">
        <v>0</v>
      </c>
      <c r="E65" s="105">
        <f>F65+G65+H65+I65</f>
        <v>0</v>
      </c>
      <c r="F65" s="105">
        <f>F66+F67+F68+F69</f>
        <v>0</v>
      </c>
      <c r="G65" s="105">
        <f>G66+G67+G68+G69</f>
        <v>0</v>
      </c>
      <c r="H65" s="105">
        <f>H66+H67+H68+H69</f>
        <v>0</v>
      </c>
      <c r="I65" s="105">
        <f>I66+I67+I68+I69</f>
        <v>0</v>
      </c>
    </row>
    <row r="66" spans="1:10" x14ac:dyDescent="0.3">
      <c r="A66" s="61" t="s">
        <v>95</v>
      </c>
      <c r="B66" s="63">
        <v>4011</v>
      </c>
      <c r="C66" s="107">
        <v>0</v>
      </c>
      <c r="D66" s="106" t="s">
        <v>203</v>
      </c>
      <c r="E66" s="107">
        <f t="shared" ref="E66:E73" si="6">F66+G66+H66+I66</f>
        <v>0</v>
      </c>
      <c r="F66" s="107">
        <v>0</v>
      </c>
      <c r="G66" s="108">
        <v>0</v>
      </c>
      <c r="H66" s="108">
        <v>0</v>
      </c>
      <c r="I66" s="108">
        <v>0</v>
      </c>
    </row>
    <row r="67" spans="1:10" x14ac:dyDescent="0.3">
      <c r="A67" s="61" t="s">
        <v>96</v>
      </c>
      <c r="B67" s="63">
        <v>4012</v>
      </c>
      <c r="C67" s="107">
        <v>0</v>
      </c>
      <c r="D67" s="106" t="s">
        <v>203</v>
      </c>
      <c r="E67" s="107">
        <f t="shared" si="6"/>
        <v>0</v>
      </c>
      <c r="F67" s="107">
        <v>0</v>
      </c>
      <c r="G67" s="108">
        <v>0</v>
      </c>
      <c r="H67" s="108">
        <v>0</v>
      </c>
      <c r="I67" s="108">
        <v>0</v>
      </c>
    </row>
    <row r="68" spans="1:10" x14ac:dyDescent="0.3">
      <c r="A68" s="61" t="s">
        <v>97</v>
      </c>
      <c r="B68" s="63">
        <v>4013</v>
      </c>
      <c r="C68" s="107">
        <v>1142517</v>
      </c>
      <c r="D68" s="106" t="s">
        <v>203</v>
      </c>
      <c r="E68" s="107">
        <f t="shared" si="6"/>
        <v>0</v>
      </c>
      <c r="F68" s="107">
        <v>0</v>
      </c>
      <c r="G68" s="107">
        <v>0</v>
      </c>
      <c r="H68" s="107">
        <v>0</v>
      </c>
      <c r="I68" s="107">
        <v>0</v>
      </c>
      <c r="J68" s="209"/>
    </row>
    <row r="69" spans="1:10" x14ac:dyDescent="0.3">
      <c r="A69" s="61" t="s">
        <v>247</v>
      </c>
      <c r="B69" s="63">
        <v>4020</v>
      </c>
      <c r="C69" s="107">
        <v>0</v>
      </c>
      <c r="D69" s="106" t="s">
        <v>203</v>
      </c>
      <c r="E69" s="107">
        <f t="shared" si="6"/>
        <v>0</v>
      </c>
      <c r="F69" s="107">
        <v>0</v>
      </c>
      <c r="G69" s="108">
        <v>0</v>
      </c>
      <c r="H69" s="108">
        <v>0</v>
      </c>
      <c r="I69" s="108">
        <v>0</v>
      </c>
    </row>
    <row r="70" spans="1:10" x14ac:dyDescent="0.3">
      <c r="A70" s="109" t="s">
        <v>98</v>
      </c>
      <c r="B70" s="175">
        <v>4030</v>
      </c>
      <c r="C70" s="105">
        <f>C71+C72+C73+C74</f>
        <v>700038</v>
      </c>
      <c r="D70" s="106" t="s">
        <v>203</v>
      </c>
      <c r="E70" s="105">
        <f>F70+G70+H70+I70</f>
        <v>442479</v>
      </c>
      <c r="F70" s="105">
        <f>F71+F72+F73+F74</f>
        <v>287523</v>
      </c>
      <c r="G70" s="105">
        <f>G71+G72+G73+G74</f>
        <v>154956</v>
      </c>
      <c r="H70" s="105">
        <f>H71+H72+H73+H74</f>
        <v>0</v>
      </c>
      <c r="I70" s="105">
        <f>I71+I72+I73+I74</f>
        <v>0</v>
      </c>
    </row>
    <row r="71" spans="1:10" x14ac:dyDescent="0.3">
      <c r="A71" s="61" t="s">
        <v>95</v>
      </c>
      <c r="B71" s="63">
        <v>4031</v>
      </c>
      <c r="C71" s="107">
        <v>0</v>
      </c>
      <c r="D71" s="106" t="s">
        <v>203</v>
      </c>
      <c r="E71" s="107">
        <f t="shared" si="6"/>
        <v>0</v>
      </c>
      <c r="F71" s="107">
        <v>0</v>
      </c>
      <c r="G71" s="108">
        <v>0</v>
      </c>
      <c r="H71" s="108">
        <v>0</v>
      </c>
      <c r="I71" s="108">
        <v>0</v>
      </c>
    </row>
    <row r="72" spans="1:10" x14ac:dyDescent="0.3">
      <c r="A72" s="61" t="s">
        <v>96</v>
      </c>
      <c r="B72" s="63">
        <v>4032</v>
      </c>
      <c r="C72" s="107">
        <v>0</v>
      </c>
      <c r="D72" s="106" t="s">
        <v>203</v>
      </c>
      <c r="E72" s="107">
        <f t="shared" si="6"/>
        <v>0</v>
      </c>
      <c r="F72" s="107">
        <v>0</v>
      </c>
      <c r="G72" s="108">
        <v>0</v>
      </c>
      <c r="H72" s="108">
        <v>0</v>
      </c>
      <c r="I72" s="108">
        <v>0</v>
      </c>
    </row>
    <row r="73" spans="1:10" x14ac:dyDescent="0.3">
      <c r="A73" s="61" t="s">
        <v>97</v>
      </c>
      <c r="B73" s="63">
        <v>4033</v>
      </c>
      <c r="C73" s="107">
        <v>700038</v>
      </c>
      <c r="D73" s="106" t="s">
        <v>203</v>
      </c>
      <c r="E73" s="107">
        <f t="shared" si="6"/>
        <v>442479</v>
      </c>
      <c r="F73" s="107">
        <v>287523</v>
      </c>
      <c r="G73" s="108">
        <v>154956</v>
      </c>
      <c r="H73" s="108">
        <v>0</v>
      </c>
      <c r="I73" s="108">
        <v>0</v>
      </c>
      <c r="J73" s="209">
        <f>F73+G73+H73</f>
        <v>442479</v>
      </c>
    </row>
    <row r="74" spans="1:10" x14ac:dyDescent="0.3">
      <c r="A74" s="68" t="s">
        <v>248</v>
      </c>
      <c r="B74" s="63">
        <v>4040</v>
      </c>
      <c r="C74" s="107">
        <v>0</v>
      </c>
      <c r="D74" s="106" t="s">
        <v>203</v>
      </c>
      <c r="E74" s="107">
        <f>F74+G74+H74+I74</f>
        <v>0</v>
      </c>
      <c r="F74" s="107">
        <v>0</v>
      </c>
      <c r="G74" s="108">
        <v>0</v>
      </c>
      <c r="H74" s="108">
        <v>0</v>
      </c>
      <c r="I74" s="108">
        <v>0</v>
      </c>
    </row>
    <row r="75" spans="1:10" x14ac:dyDescent="0.3">
      <c r="A75" s="219" t="s">
        <v>99</v>
      </c>
      <c r="B75" s="219"/>
      <c r="C75" s="219"/>
      <c r="D75" s="219"/>
      <c r="E75" s="219"/>
      <c r="F75" s="219"/>
      <c r="G75" s="219"/>
      <c r="H75" s="219"/>
      <c r="I75" s="219"/>
    </row>
    <row r="76" spans="1:10" ht="19.05" customHeight="1" x14ac:dyDescent="0.3">
      <c r="A76" s="204" t="s">
        <v>11</v>
      </c>
      <c r="B76" s="175">
        <v>5010</v>
      </c>
      <c r="C76" s="105">
        <f>C51-C52</f>
        <v>964867</v>
      </c>
      <c r="D76" s="105">
        <f>D51-D52</f>
        <v>0</v>
      </c>
      <c r="E76" s="105">
        <f>F76+G76+H76+I76</f>
        <v>-1549974</v>
      </c>
      <c r="F76" s="105">
        <f>F51-F52</f>
        <v>399899</v>
      </c>
      <c r="G76" s="105">
        <f>G51-G52</f>
        <v>-1122362</v>
      </c>
      <c r="H76" s="105">
        <f>H51-H52</f>
        <v>-202138</v>
      </c>
      <c r="I76" s="105">
        <f>I51-I52</f>
        <v>-625373</v>
      </c>
    </row>
    <row r="77" spans="1:10" x14ac:dyDescent="0.3">
      <c r="A77" s="198" t="s">
        <v>245</v>
      </c>
      <c r="B77" s="63">
        <v>5011</v>
      </c>
      <c r="C77" s="107">
        <f>C76-C78</f>
        <v>964867</v>
      </c>
      <c r="D77" s="107">
        <v>0</v>
      </c>
      <c r="E77" s="107">
        <f>F77+G77+H77+I77</f>
        <v>-1549974</v>
      </c>
      <c r="F77" s="107">
        <f>F76-F78</f>
        <v>399899</v>
      </c>
      <c r="G77" s="107">
        <f>G76-G78</f>
        <v>-1122362</v>
      </c>
      <c r="H77" s="107">
        <f>H76-H78</f>
        <v>-202138</v>
      </c>
      <c r="I77" s="107">
        <f>I76-I78</f>
        <v>-625373</v>
      </c>
      <c r="J77" s="210">
        <f>F77+G77+H77+I77</f>
        <v>-1549974</v>
      </c>
    </row>
    <row r="78" spans="1:10" x14ac:dyDescent="0.3">
      <c r="A78" s="198" t="s">
        <v>246</v>
      </c>
      <c r="B78" s="63">
        <v>5012</v>
      </c>
      <c r="C78" s="107">
        <v>0</v>
      </c>
      <c r="D78" s="107">
        <v>0</v>
      </c>
      <c r="E78" s="107">
        <f>F78+G78+H78+I78</f>
        <v>0</v>
      </c>
      <c r="F78" s="107">
        <v>0</v>
      </c>
      <c r="G78" s="108">
        <v>0</v>
      </c>
      <c r="H78" s="108">
        <v>0</v>
      </c>
      <c r="I78" s="108">
        <v>0</v>
      </c>
    </row>
    <row r="79" spans="1:10" ht="17.5" customHeight="1" x14ac:dyDescent="0.3">
      <c r="A79" s="219" t="s">
        <v>100</v>
      </c>
      <c r="B79" s="219"/>
      <c r="C79" s="219"/>
      <c r="D79" s="219"/>
      <c r="E79" s="219"/>
      <c r="F79" s="219"/>
      <c r="G79" s="219"/>
      <c r="H79" s="219"/>
      <c r="I79" s="219"/>
    </row>
    <row r="80" spans="1:10" ht="17.5" customHeight="1" x14ac:dyDescent="0.3">
      <c r="A80" s="67" t="s">
        <v>101</v>
      </c>
      <c r="B80" s="175">
        <v>6010</v>
      </c>
      <c r="C80" s="105">
        <f>C81+C82+C83+C84+C85+C86</f>
        <v>12882860</v>
      </c>
      <c r="D80" s="105">
        <v>0</v>
      </c>
      <c r="E80" s="105">
        <f>F80+G80+H80+I80</f>
        <v>11337429</v>
      </c>
      <c r="F80" s="105">
        <f>F81+F82+F83+F84+F85+F86</f>
        <v>2799973</v>
      </c>
      <c r="G80" s="105">
        <f>G81+G82+G83+G84+G85+G86</f>
        <v>3018372</v>
      </c>
      <c r="H80" s="105">
        <f>H81+H82+H83+H84+H85+H86</f>
        <v>2866014</v>
      </c>
      <c r="I80" s="105">
        <f>I81+I82+I83+I84+I85+I86</f>
        <v>2653070</v>
      </c>
    </row>
    <row r="81" spans="1:10" x14ac:dyDescent="0.3">
      <c r="A81" s="69" t="s">
        <v>102</v>
      </c>
      <c r="B81" s="63">
        <v>6011</v>
      </c>
      <c r="C81" s="107">
        <v>156589</v>
      </c>
      <c r="D81" s="106" t="s">
        <v>203</v>
      </c>
      <c r="E81" s="107">
        <f t="shared" ref="E81:E86" si="7">F81+G81+H81+I81</f>
        <v>232537</v>
      </c>
      <c r="F81" s="107">
        <v>76802</v>
      </c>
      <c r="G81" s="107">
        <v>53218</v>
      </c>
      <c r="H81" s="107">
        <v>59269</v>
      </c>
      <c r="I81" s="107">
        <v>43248</v>
      </c>
      <c r="J81" s="209">
        <f>F81+G81+H81+I81</f>
        <v>232537</v>
      </c>
    </row>
    <row r="82" spans="1:10" ht="17" customHeight="1" x14ac:dyDescent="0.3">
      <c r="A82" s="69" t="s">
        <v>103</v>
      </c>
      <c r="B82" s="63">
        <v>6012</v>
      </c>
      <c r="C82" s="107">
        <v>471663</v>
      </c>
      <c r="D82" s="106" t="s">
        <v>203</v>
      </c>
      <c r="E82" s="107">
        <f t="shared" si="7"/>
        <v>485257</v>
      </c>
      <c r="F82" s="107">
        <v>100972</v>
      </c>
      <c r="G82" s="107">
        <v>109490</v>
      </c>
      <c r="H82" s="107">
        <v>103655</v>
      </c>
      <c r="I82" s="107">
        <v>171140</v>
      </c>
      <c r="J82" s="209">
        <f t="shared" ref="J82:J85" si="8">F82+G82+H82+I82</f>
        <v>485257</v>
      </c>
    </row>
    <row r="83" spans="1:10" ht="17" customHeight="1" x14ac:dyDescent="0.3">
      <c r="A83" s="69" t="s">
        <v>104</v>
      </c>
      <c r="B83" s="63">
        <v>6013</v>
      </c>
      <c r="C83" s="107">
        <v>1601</v>
      </c>
      <c r="D83" s="106" t="s">
        <v>203</v>
      </c>
      <c r="E83" s="107">
        <f t="shared" si="7"/>
        <v>1435</v>
      </c>
      <c r="F83" s="107">
        <v>264</v>
      </c>
      <c r="G83" s="107">
        <v>386</v>
      </c>
      <c r="H83" s="107">
        <v>402</v>
      </c>
      <c r="I83" s="107">
        <v>383</v>
      </c>
      <c r="J83" s="209">
        <f t="shared" si="8"/>
        <v>1435</v>
      </c>
    </row>
    <row r="84" spans="1:10" ht="17" customHeight="1" x14ac:dyDescent="0.3">
      <c r="A84" s="69" t="s">
        <v>105</v>
      </c>
      <c r="B84" s="63">
        <v>6014</v>
      </c>
      <c r="C84" s="107">
        <v>5651053</v>
      </c>
      <c r="D84" s="106" t="s">
        <v>203</v>
      </c>
      <c r="E84" s="107">
        <f t="shared" si="7"/>
        <v>4888734</v>
      </c>
      <c r="F84" s="107">
        <v>1209339</v>
      </c>
      <c r="G84" s="107">
        <v>1311461</v>
      </c>
      <c r="H84" s="107">
        <v>1241648</v>
      </c>
      <c r="I84" s="107">
        <v>1126286</v>
      </c>
      <c r="J84" s="209">
        <f t="shared" si="8"/>
        <v>4888734</v>
      </c>
    </row>
    <row r="85" spans="1:10" ht="19.55" customHeight="1" x14ac:dyDescent="0.3">
      <c r="A85" s="61" t="s">
        <v>106</v>
      </c>
      <c r="B85" s="63">
        <v>6015</v>
      </c>
      <c r="C85" s="107">
        <v>6601954</v>
      </c>
      <c r="D85" s="106" t="s">
        <v>203</v>
      </c>
      <c r="E85" s="107">
        <f t="shared" si="7"/>
        <v>5729466</v>
      </c>
      <c r="F85" s="107">
        <f>F41</f>
        <v>1412596</v>
      </c>
      <c r="G85" s="107">
        <f t="shared" ref="G85:I85" si="9">G41</f>
        <v>1543817</v>
      </c>
      <c r="H85" s="107">
        <f t="shared" si="9"/>
        <v>1461040</v>
      </c>
      <c r="I85" s="107">
        <f t="shared" si="9"/>
        <v>1312013</v>
      </c>
      <c r="J85" s="209">
        <f t="shared" si="8"/>
        <v>5729466</v>
      </c>
    </row>
    <row r="86" spans="1:10" ht="16.5" customHeight="1" x14ac:dyDescent="0.3">
      <c r="A86" s="69" t="s">
        <v>107</v>
      </c>
      <c r="B86" s="63">
        <v>6016</v>
      </c>
      <c r="C86" s="107">
        <v>0</v>
      </c>
      <c r="D86" s="106" t="s">
        <v>203</v>
      </c>
      <c r="E86" s="107">
        <f t="shared" si="7"/>
        <v>0</v>
      </c>
      <c r="F86" s="107">
        <v>0</v>
      </c>
      <c r="G86" s="108">
        <v>0</v>
      </c>
      <c r="H86" s="108">
        <v>0</v>
      </c>
      <c r="I86" s="108">
        <v>0</v>
      </c>
    </row>
    <row r="87" spans="1:10" x14ac:dyDescent="0.3">
      <c r="A87" s="219" t="s">
        <v>108</v>
      </c>
      <c r="B87" s="219"/>
      <c r="C87" s="219"/>
      <c r="D87" s="219"/>
      <c r="E87" s="219"/>
      <c r="F87" s="219"/>
      <c r="G87" s="219"/>
      <c r="H87" s="219"/>
      <c r="I87" s="219"/>
    </row>
    <row r="88" spans="1:10" ht="19.2" customHeight="1" x14ac:dyDescent="0.3">
      <c r="A88" s="68" t="s">
        <v>9</v>
      </c>
      <c r="B88" s="63">
        <v>7010</v>
      </c>
      <c r="C88" s="211">
        <v>159.5</v>
      </c>
      <c r="D88" s="106" t="s">
        <v>203</v>
      </c>
      <c r="E88" s="64">
        <v>122.5</v>
      </c>
      <c r="F88" s="64">
        <v>139.5</v>
      </c>
      <c r="G88" s="64">
        <v>135.25</v>
      </c>
      <c r="H88" s="64">
        <v>131.5</v>
      </c>
      <c r="I88" s="64">
        <v>122.5</v>
      </c>
    </row>
    <row r="89" spans="1:10" ht="19.2" customHeight="1" x14ac:dyDescent="0.3">
      <c r="A89" s="68"/>
      <c r="B89" s="63"/>
      <c r="C89" s="107"/>
      <c r="D89" s="106" t="s">
        <v>203</v>
      </c>
      <c r="E89" s="107"/>
      <c r="F89" s="107" t="s">
        <v>12</v>
      </c>
      <c r="G89" s="107" t="s">
        <v>13</v>
      </c>
      <c r="H89" s="107" t="s">
        <v>14</v>
      </c>
      <c r="I89" s="107" t="s">
        <v>109</v>
      </c>
    </row>
    <row r="90" spans="1:10" ht="17" customHeight="1" x14ac:dyDescent="0.3">
      <c r="A90" s="68" t="s">
        <v>110</v>
      </c>
      <c r="B90" s="63">
        <v>7011</v>
      </c>
      <c r="C90" s="107">
        <v>73522200</v>
      </c>
      <c r="D90" s="106" t="s">
        <v>203</v>
      </c>
      <c r="E90" s="107">
        <v>75083603</v>
      </c>
      <c r="F90" s="107">
        <v>73312901</v>
      </c>
      <c r="G90" s="107">
        <v>72850128</v>
      </c>
      <c r="H90" s="107">
        <v>72255960</v>
      </c>
      <c r="I90" s="107">
        <v>75083603</v>
      </c>
    </row>
    <row r="91" spans="1:10" x14ac:dyDescent="0.3">
      <c r="A91" s="68" t="s">
        <v>111</v>
      </c>
      <c r="B91" s="63">
        <v>7012</v>
      </c>
      <c r="C91" s="107">
        <v>0</v>
      </c>
      <c r="D91" s="106" t="s">
        <v>203</v>
      </c>
      <c r="E91" s="107">
        <v>0</v>
      </c>
      <c r="F91" s="107">
        <v>0</v>
      </c>
      <c r="G91" s="107">
        <v>0</v>
      </c>
      <c r="H91" s="107">
        <v>0</v>
      </c>
      <c r="I91" s="107">
        <v>0</v>
      </c>
    </row>
    <row r="92" spans="1:10" ht="17" customHeight="1" x14ac:dyDescent="0.3">
      <c r="A92" s="68" t="s">
        <v>112</v>
      </c>
      <c r="B92" s="63">
        <v>7013</v>
      </c>
      <c r="C92" s="107">
        <v>0</v>
      </c>
      <c r="D92" s="106" t="s">
        <v>203</v>
      </c>
      <c r="E92" s="107">
        <v>0</v>
      </c>
      <c r="F92" s="107">
        <v>0</v>
      </c>
      <c r="G92" s="107">
        <v>0</v>
      </c>
      <c r="H92" s="107">
        <v>0</v>
      </c>
      <c r="I92" s="107">
        <v>0</v>
      </c>
    </row>
    <row r="93" spans="1:10" ht="17" customHeight="1" x14ac:dyDescent="0.3">
      <c r="A93" s="68" t="s">
        <v>113</v>
      </c>
      <c r="B93" s="63">
        <v>7016</v>
      </c>
      <c r="C93" s="107">
        <v>0</v>
      </c>
      <c r="D93" s="106" t="s">
        <v>203</v>
      </c>
      <c r="E93" s="107">
        <v>0</v>
      </c>
      <c r="F93" s="107">
        <v>17197</v>
      </c>
      <c r="G93" s="107">
        <v>8599</v>
      </c>
      <c r="H93" s="107">
        <v>4299</v>
      </c>
      <c r="I93" s="107">
        <v>0</v>
      </c>
    </row>
    <row r="94" spans="1:10" ht="17" customHeight="1" x14ac:dyDescent="0.3">
      <c r="A94" s="68" t="s">
        <v>114</v>
      </c>
      <c r="B94" s="63">
        <v>7020</v>
      </c>
      <c r="C94" s="107">
        <v>0</v>
      </c>
      <c r="D94" s="106" t="s">
        <v>203</v>
      </c>
      <c r="E94" s="107">
        <v>0</v>
      </c>
      <c r="F94" s="107">
        <v>0</v>
      </c>
      <c r="G94" s="107">
        <v>0</v>
      </c>
      <c r="H94" s="107">
        <v>0</v>
      </c>
      <c r="I94" s="107">
        <v>0</v>
      </c>
    </row>
    <row r="95" spans="1:10" ht="29.25" customHeight="1" x14ac:dyDescent="0.3">
      <c r="A95" s="71"/>
      <c r="B95" s="72"/>
      <c r="C95" s="73"/>
      <c r="D95" s="73"/>
      <c r="E95" s="73"/>
      <c r="F95" s="73"/>
      <c r="G95" s="74"/>
      <c r="H95" s="74"/>
      <c r="I95" s="74"/>
    </row>
    <row r="96" spans="1:10" ht="17" customHeight="1" x14ac:dyDescent="0.3">
      <c r="A96" s="26" t="s">
        <v>57</v>
      </c>
      <c r="B96" s="27"/>
      <c r="C96" s="75"/>
      <c r="D96" s="76"/>
      <c r="E96" s="220" t="s">
        <v>165</v>
      </c>
      <c r="F96" s="220"/>
      <c r="G96" s="77"/>
    </row>
    <row r="97" spans="1:8" ht="27.85" customHeight="1" x14ac:dyDescent="0.3">
      <c r="A97" s="78"/>
      <c r="B97" s="79"/>
      <c r="C97" s="212" t="s">
        <v>4</v>
      </c>
      <c r="D97" s="217" t="s">
        <v>16</v>
      </c>
      <c r="E97" s="217"/>
      <c r="F97" s="217"/>
    </row>
    <row r="98" spans="1:8" ht="17" customHeight="1" x14ac:dyDescent="0.3">
      <c r="A98" s="78" t="s">
        <v>58</v>
      </c>
      <c r="B98" s="79"/>
      <c r="C98" s="56"/>
      <c r="D98" s="79"/>
      <c r="E98" s="218" t="s">
        <v>166</v>
      </c>
      <c r="F98" s="218"/>
    </row>
    <row r="99" spans="1:8" ht="17" customHeight="1" x14ac:dyDescent="0.3">
      <c r="A99" s="78"/>
      <c r="B99" s="79"/>
      <c r="C99" s="212" t="s">
        <v>4</v>
      </c>
      <c r="D99" s="217" t="s">
        <v>16</v>
      </c>
      <c r="E99" s="217"/>
      <c r="F99" s="217"/>
    </row>
    <row r="100" spans="1:8" ht="17" customHeight="1" x14ac:dyDescent="0.3"/>
    <row r="102" spans="1:8" ht="17" customHeight="1" x14ac:dyDescent="0.3">
      <c r="A102" s="26"/>
      <c r="B102" s="26"/>
      <c r="C102" s="27"/>
      <c r="D102" s="27"/>
      <c r="E102" s="27"/>
      <c r="F102" s="27"/>
      <c r="G102" s="27"/>
      <c r="H102" s="27"/>
    </row>
    <row r="103" spans="1:8" ht="17" customHeight="1" x14ac:dyDescent="0.3">
      <c r="A103" s="26"/>
      <c r="B103" s="26"/>
      <c r="C103" s="27"/>
      <c r="D103" s="27"/>
      <c r="E103" s="27"/>
      <c r="F103" s="27"/>
      <c r="G103" s="27"/>
      <c r="H103" s="27"/>
    </row>
    <row r="104" spans="1:8" ht="17" customHeight="1" x14ac:dyDescent="0.3">
      <c r="A104" s="26"/>
      <c r="B104" s="26"/>
      <c r="C104" s="27"/>
      <c r="D104" s="27"/>
      <c r="E104" s="27"/>
      <c r="F104" s="27"/>
      <c r="G104" s="27"/>
      <c r="H104" s="27"/>
    </row>
    <row r="105" spans="1:8" ht="17" customHeight="1" x14ac:dyDescent="0.3">
      <c r="A105" s="26"/>
      <c r="B105" s="26"/>
      <c r="C105" s="27"/>
      <c r="D105" s="27"/>
      <c r="E105" s="27"/>
      <c r="F105" s="27"/>
      <c r="G105" s="27"/>
      <c r="H105" s="27"/>
    </row>
    <row r="106" spans="1:8" ht="17" customHeight="1" x14ac:dyDescent="0.3">
      <c r="A106" s="26"/>
      <c r="B106" s="26"/>
      <c r="C106" s="27"/>
      <c r="D106" s="27"/>
      <c r="E106" s="27"/>
      <c r="F106" s="27"/>
      <c r="G106" s="27"/>
      <c r="H106" s="27"/>
    </row>
    <row r="107" spans="1:8" x14ac:dyDescent="0.3">
      <c r="A107" s="26"/>
      <c r="B107" s="26"/>
      <c r="C107" s="27"/>
      <c r="D107" s="27"/>
      <c r="E107" s="27"/>
      <c r="F107" s="27"/>
      <c r="G107" s="27"/>
      <c r="H107" s="27"/>
    </row>
    <row r="108" spans="1:8" ht="17" customHeight="1" x14ac:dyDescent="0.3"/>
    <row r="109" spans="1:8" ht="17" customHeight="1" x14ac:dyDescent="0.3"/>
    <row r="110" spans="1:8" ht="17" customHeight="1" x14ac:dyDescent="0.3"/>
    <row r="111" spans="1:8" ht="17" customHeight="1" x14ac:dyDescent="0.3"/>
    <row r="112" spans="1:8" ht="17" customHeight="1" x14ac:dyDescent="0.3"/>
    <row r="113" ht="14.95" customHeight="1" x14ac:dyDescent="0.3"/>
    <row r="114" ht="23.45" customHeight="1" x14ac:dyDescent="0.3"/>
    <row r="115" ht="17.5" customHeight="1" x14ac:dyDescent="0.3"/>
    <row r="116" ht="16.149999999999999" customHeight="1" x14ac:dyDescent="0.3"/>
    <row r="117" ht="17" customHeight="1" x14ac:dyDescent="0.3"/>
    <row r="118" ht="17" customHeight="1" x14ac:dyDescent="0.3"/>
    <row r="121" ht="18" customHeight="1" x14ac:dyDescent="0.3"/>
    <row r="124" ht="24.65" customHeight="1" x14ac:dyDescent="0.3"/>
    <row r="125" ht="17" customHeight="1" x14ac:dyDescent="0.3"/>
    <row r="126" ht="17" customHeight="1" x14ac:dyDescent="0.3"/>
    <row r="127" ht="17" customHeight="1" x14ac:dyDescent="0.3"/>
    <row r="130" ht="18.7" customHeight="1" x14ac:dyDescent="0.3"/>
    <row r="131" ht="21.75" customHeight="1" x14ac:dyDescent="0.3"/>
    <row r="133" ht="13.95" customHeight="1" x14ac:dyDescent="0.3"/>
    <row r="134" ht="13.95" customHeight="1" x14ac:dyDescent="0.3"/>
  </sheetData>
  <mergeCells count="28">
    <mergeCell ref="A16:I16"/>
    <mergeCell ref="A17:I17"/>
    <mergeCell ref="A14:I14"/>
    <mergeCell ref="A15:I15"/>
    <mergeCell ref="D2:I2"/>
    <mergeCell ref="D4:I4"/>
    <mergeCell ref="D5:I5"/>
    <mergeCell ref="D6:I6"/>
    <mergeCell ref="D7:I7"/>
    <mergeCell ref="D12:F12"/>
    <mergeCell ref="E19:E20"/>
    <mergeCell ref="F19:I19"/>
    <mergeCell ref="A22:I22"/>
    <mergeCell ref="A39:I39"/>
    <mergeCell ref="A53:I53"/>
    <mergeCell ref="A23:I23"/>
    <mergeCell ref="A19:A20"/>
    <mergeCell ref="B19:B20"/>
    <mergeCell ref="C19:C20"/>
    <mergeCell ref="D19:D20"/>
    <mergeCell ref="D97:F97"/>
    <mergeCell ref="E98:F98"/>
    <mergeCell ref="D99:F99"/>
    <mergeCell ref="A64:I64"/>
    <mergeCell ref="A75:I75"/>
    <mergeCell ref="A79:I79"/>
    <mergeCell ref="A87:I87"/>
    <mergeCell ref="E96:F96"/>
  </mergeCells>
  <pageMargins left="0.78740157480314965" right="0.43307086614173229" top="0.55118110236220474" bottom="0.55118110236220474" header="0" footer="0"/>
  <pageSetup paperSize="9" scale="72" fitToHeight="4" orientation="landscape" r:id="rId1"/>
  <rowBreaks count="2" manualBreakCount="2">
    <brk id="30" max="8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view="pageBreakPreview" topLeftCell="A16" zoomScaleNormal="100" zoomScaleSheetLayoutView="100" workbookViewId="0">
      <selection activeCell="L28" sqref="L28:N32"/>
    </sheetView>
  </sheetViews>
  <sheetFormatPr defaultRowHeight="14.3" x14ac:dyDescent="0.25"/>
  <cols>
    <col min="1" max="1" width="9.125" style="8"/>
    <col min="2" max="2" width="18.375" style="8" customWidth="1"/>
    <col min="3" max="3" width="19" style="8" customWidth="1"/>
    <col min="4" max="4" width="20.375" style="8" customWidth="1"/>
    <col min="5" max="5" width="10.75" style="8" hidden="1" customWidth="1"/>
    <col min="6" max="6" width="0.125" style="8" hidden="1" customWidth="1"/>
    <col min="7" max="7" width="8.5" style="8" hidden="1" customWidth="1"/>
    <col min="8" max="8" width="13.5" style="8" hidden="1" customWidth="1"/>
    <col min="9" max="9" width="15.125" style="8" hidden="1" customWidth="1"/>
    <col min="10" max="10" width="13.375" style="8" hidden="1" customWidth="1"/>
    <col min="11" max="11" width="16.25" style="8" hidden="1" customWidth="1"/>
    <col min="12" max="12" width="20.25" style="8" customWidth="1"/>
    <col min="13" max="13" width="22.375" style="8" customWidth="1"/>
    <col min="14" max="18" width="20.25" style="8" customWidth="1"/>
    <col min="19" max="19" width="19" style="8" customWidth="1"/>
  </cols>
  <sheetData>
    <row r="1" spans="1:19" x14ac:dyDescent="0.25">
      <c r="A1" s="8">
        <v>0</v>
      </c>
      <c r="C1" s="235" t="s">
        <v>222</v>
      </c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</row>
    <row r="3" spans="1:19" ht="67.599999999999994" customHeight="1" x14ac:dyDescent="0.25">
      <c r="A3" s="238" t="s">
        <v>36</v>
      </c>
      <c r="B3" s="87" t="s">
        <v>19</v>
      </c>
      <c r="C3" s="87" t="s">
        <v>20</v>
      </c>
      <c r="D3" s="87" t="s">
        <v>21</v>
      </c>
      <c r="E3" s="87" t="s">
        <v>22</v>
      </c>
      <c r="F3" s="87" t="s">
        <v>30</v>
      </c>
      <c r="G3" s="87" t="s">
        <v>31</v>
      </c>
      <c r="H3" s="87" t="s">
        <v>32</v>
      </c>
      <c r="I3" s="87" t="s">
        <v>33</v>
      </c>
      <c r="J3" s="87" t="s">
        <v>34</v>
      </c>
      <c r="K3" s="87" t="s">
        <v>35</v>
      </c>
      <c r="L3" s="87" t="s">
        <v>24</v>
      </c>
      <c r="M3" s="87" t="s">
        <v>227</v>
      </c>
      <c r="N3" s="87" t="s">
        <v>45</v>
      </c>
      <c r="O3" s="87" t="s">
        <v>46</v>
      </c>
      <c r="P3" s="87" t="s">
        <v>47</v>
      </c>
      <c r="Q3" s="87" t="s">
        <v>48</v>
      </c>
      <c r="R3" s="87" t="s">
        <v>49</v>
      </c>
      <c r="S3" s="87" t="s">
        <v>23</v>
      </c>
    </row>
    <row r="4" spans="1:19" x14ac:dyDescent="0.25">
      <c r="A4" s="239"/>
      <c r="B4" s="10" t="s">
        <v>25</v>
      </c>
      <c r="C4" s="88">
        <v>2.4649999999999999</v>
      </c>
      <c r="D4" s="88">
        <v>786.65</v>
      </c>
      <c r="E4" s="89">
        <f>D4/12*1*C4</f>
        <v>161.59102083333332</v>
      </c>
      <c r="F4" s="89">
        <f>D4*0.616/12</f>
        <v>40.381366666666665</v>
      </c>
      <c r="G4" s="88">
        <f t="shared" ref="G4:G8" si="0">D4*0.493/12</f>
        <v>32.318204166666668</v>
      </c>
      <c r="H4" s="88">
        <f>D4*0.37/12</f>
        <v>24.255041666666667</v>
      </c>
      <c r="I4" s="88">
        <f>D4*0.246/12</f>
        <v>16.126324999999998</v>
      </c>
      <c r="J4" s="88">
        <f>D4*0.123/12</f>
        <v>8.0631624999999989</v>
      </c>
      <c r="K4" s="88">
        <f>D4*0</f>
        <v>0</v>
      </c>
      <c r="L4" s="88">
        <v>1823</v>
      </c>
      <c r="M4" s="88">
        <v>60</v>
      </c>
      <c r="N4" s="88">
        <v>12</v>
      </c>
      <c r="O4" s="88">
        <v>0</v>
      </c>
      <c r="P4" s="88">
        <v>0</v>
      </c>
      <c r="Q4" s="88">
        <v>0</v>
      </c>
      <c r="R4" s="88">
        <v>0</v>
      </c>
      <c r="S4" s="90">
        <f>((E4*L4)+(F4*M4)+(G4*N4)+(H4*O4)+(I4*P4)+(J4*Q4)+(K4*R4))*3</f>
        <v>892173.39428749995</v>
      </c>
    </row>
    <row r="5" spans="1:19" x14ac:dyDescent="0.25">
      <c r="A5" s="239"/>
      <c r="B5" s="11" t="s">
        <v>26</v>
      </c>
      <c r="C5" s="88">
        <v>1.25</v>
      </c>
      <c r="D5" s="88">
        <v>786.65</v>
      </c>
      <c r="E5" s="89">
        <f>D5/12*1*C5</f>
        <v>81.942708333333329</v>
      </c>
      <c r="F5" s="89">
        <f t="shared" ref="F5:F8" si="1">D5*0.616/12</f>
        <v>40.381366666666665</v>
      </c>
      <c r="G5" s="88">
        <f t="shared" si="0"/>
        <v>32.318204166666668</v>
      </c>
      <c r="H5" s="88">
        <f t="shared" ref="H5:H8" si="2">D5*0.37/12</f>
        <v>24.255041666666667</v>
      </c>
      <c r="I5" s="88">
        <f t="shared" ref="I5:I8" si="3">D5*0.246/12</f>
        <v>16.126324999999998</v>
      </c>
      <c r="J5" s="88">
        <f t="shared" ref="J5:J8" si="4">D5*0.123/12</f>
        <v>8.0631624999999989</v>
      </c>
      <c r="K5" s="88">
        <f t="shared" ref="K5:K8" si="5">D5*0</f>
        <v>0</v>
      </c>
      <c r="L5" s="88">
        <v>6913</v>
      </c>
      <c r="M5" s="88">
        <v>200</v>
      </c>
      <c r="N5" s="88">
        <v>48</v>
      </c>
      <c r="O5" s="88">
        <v>0</v>
      </c>
      <c r="P5" s="88">
        <v>0</v>
      </c>
      <c r="Q5" s="88">
        <v>0</v>
      </c>
      <c r="R5" s="88">
        <v>0</v>
      </c>
      <c r="S5" s="90">
        <f t="shared" ref="S5:S8" si="6">((E5*L5)+(F5*M5)+(G5*N5)+(H5*O5)+(I5*P5)+(J5*Q5)+(K5*R5))*3</f>
        <v>1728292.4695249996</v>
      </c>
    </row>
    <row r="6" spans="1:19" x14ac:dyDescent="0.25">
      <c r="A6" s="239"/>
      <c r="B6" s="10" t="s">
        <v>27</v>
      </c>
      <c r="C6" s="88">
        <v>0.61599999999999999</v>
      </c>
      <c r="D6" s="88">
        <v>786.65</v>
      </c>
      <c r="E6" s="89">
        <f>D6/12*1*C6</f>
        <v>40.381366666666665</v>
      </c>
      <c r="F6" s="89">
        <f t="shared" si="1"/>
        <v>40.381366666666665</v>
      </c>
      <c r="G6" s="88">
        <f t="shared" si="0"/>
        <v>32.318204166666668</v>
      </c>
      <c r="H6" s="88">
        <f t="shared" si="2"/>
        <v>24.255041666666667</v>
      </c>
      <c r="I6" s="88">
        <f t="shared" si="3"/>
        <v>16.126324999999998</v>
      </c>
      <c r="J6" s="88">
        <f t="shared" si="4"/>
        <v>8.0631624999999989</v>
      </c>
      <c r="K6" s="88">
        <f t="shared" si="5"/>
        <v>0</v>
      </c>
      <c r="L6" s="88">
        <v>11995</v>
      </c>
      <c r="M6" s="88">
        <v>310</v>
      </c>
      <c r="N6" s="88">
        <v>111</v>
      </c>
      <c r="O6" s="88">
        <v>0</v>
      </c>
      <c r="P6" s="88">
        <v>0</v>
      </c>
      <c r="Q6" s="88">
        <v>0</v>
      </c>
      <c r="R6" s="88">
        <v>0</v>
      </c>
      <c r="S6" s="90">
        <f t="shared" si="6"/>
        <v>1501440.1124874998</v>
      </c>
    </row>
    <row r="7" spans="1:19" x14ac:dyDescent="0.25">
      <c r="A7" s="239"/>
      <c r="B7" s="10" t="s">
        <v>28</v>
      </c>
      <c r="C7" s="88">
        <v>0.86</v>
      </c>
      <c r="D7" s="88">
        <v>786.65</v>
      </c>
      <c r="E7" s="89">
        <f t="shared" ref="E7:E8" si="7">D7/12*1*C7</f>
        <v>56.376583333333329</v>
      </c>
      <c r="F7" s="89">
        <f t="shared" si="1"/>
        <v>40.381366666666665</v>
      </c>
      <c r="G7" s="88">
        <f t="shared" si="0"/>
        <v>32.318204166666668</v>
      </c>
      <c r="H7" s="88">
        <f t="shared" si="2"/>
        <v>24.255041666666667</v>
      </c>
      <c r="I7" s="88">
        <f t="shared" si="3"/>
        <v>16.126324999999998</v>
      </c>
      <c r="J7" s="88">
        <f t="shared" si="4"/>
        <v>8.0631624999999989</v>
      </c>
      <c r="K7" s="88">
        <f t="shared" si="5"/>
        <v>0</v>
      </c>
      <c r="L7" s="88">
        <v>17892</v>
      </c>
      <c r="M7" s="88">
        <v>471</v>
      </c>
      <c r="N7" s="88">
        <v>182</v>
      </c>
      <c r="O7" s="88">
        <v>0</v>
      </c>
      <c r="P7" s="88">
        <v>0</v>
      </c>
      <c r="Q7" s="88">
        <v>0</v>
      </c>
      <c r="R7" s="88">
        <v>0</v>
      </c>
      <c r="S7" s="90">
        <f t="shared" si="6"/>
        <v>3100774.0975749996</v>
      </c>
    </row>
    <row r="8" spans="1:19" x14ac:dyDescent="0.25">
      <c r="A8" s="240"/>
      <c r="B8" s="10" t="s">
        <v>29</v>
      </c>
      <c r="C8" s="88">
        <v>1.3</v>
      </c>
      <c r="D8" s="88">
        <v>786.65</v>
      </c>
      <c r="E8" s="89">
        <f t="shared" si="7"/>
        <v>85.220416666666665</v>
      </c>
      <c r="F8" s="89">
        <f t="shared" si="1"/>
        <v>40.381366666666665</v>
      </c>
      <c r="G8" s="88">
        <f t="shared" si="0"/>
        <v>32.318204166666668</v>
      </c>
      <c r="H8" s="88">
        <f t="shared" si="2"/>
        <v>24.255041666666667</v>
      </c>
      <c r="I8" s="88">
        <f t="shared" si="3"/>
        <v>16.126324999999998</v>
      </c>
      <c r="J8" s="88">
        <f t="shared" si="4"/>
        <v>8.0631624999999989</v>
      </c>
      <c r="K8" s="88">
        <f t="shared" si="5"/>
        <v>0</v>
      </c>
      <c r="L8" s="88">
        <v>9717</v>
      </c>
      <c r="M8" s="88">
        <v>268</v>
      </c>
      <c r="N8" s="88">
        <v>113</v>
      </c>
      <c r="O8" s="88">
        <v>0</v>
      </c>
      <c r="P8" s="88">
        <v>0</v>
      </c>
      <c r="Q8" s="88">
        <v>0</v>
      </c>
      <c r="R8" s="88">
        <v>0</v>
      </c>
      <c r="S8" s="90">
        <f t="shared" si="6"/>
        <v>2527682.8562624995</v>
      </c>
    </row>
    <row r="9" spans="1:19" ht="15.8" x14ac:dyDescent="0.25">
      <c r="B9" s="86"/>
      <c r="S9" s="91">
        <f>S4+S5+S6+S7+S8</f>
        <v>9750362.9301374983</v>
      </c>
    </row>
    <row r="10" spans="1:19" ht="6.8" customHeight="1" x14ac:dyDescent="0.25"/>
    <row r="11" spans="1:19" ht="70.5" customHeight="1" x14ac:dyDescent="0.25">
      <c r="A11" s="238" t="s">
        <v>37</v>
      </c>
      <c r="B11" s="87" t="s">
        <v>19</v>
      </c>
      <c r="C11" s="87" t="s">
        <v>20</v>
      </c>
      <c r="D11" s="87" t="s">
        <v>21</v>
      </c>
      <c r="E11" s="87" t="s">
        <v>22</v>
      </c>
      <c r="F11" s="87" t="s">
        <v>30</v>
      </c>
      <c r="G11" s="87" t="s">
        <v>31</v>
      </c>
      <c r="H11" s="87" t="s">
        <v>32</v>
      </c>
      <c r="I11" s="87" t="s">
        <v>33</v>
      </c>
      <c r="J11" s="87" t="s">
        <v>34</v>
      </c>
      <c r="K11" s="87" t="s">
        <v>35</v>
      </c>
      <c r="L11" s="87" t="s">
        <v>24</v>
      </c>
      <c r="M11" s="87" t="s">
        <v>227</v>
      </c>
      <c r="N11" s="87" t="s">
        <v>45</v>
      </c>
      <c r="O11" s="87" t="s">
        <v>46</v>
      </c>
      <c r="P11" s="87" t="s">
        <v>47</v>
      </c>
      <c r="Q11" s="87" t="s">
        <v>48</v>
      </c>
      <c r="R11" s="87" t="s">
        <v>49</v>
      </c>
      <c r="S11" s="87" t="s">
        <v>23</v>
      </c>
    </row>
    <row r="12" spans="1:19" x14ac:dyDescent="0.25">
      <c r="A12" s="239"/>
      <c r="B12" s="10" t="s">
        <v>25</v>
      </c>
      <c r="C12" s="88">
        <v>2.4649999999999999</v>
      </c>
      <c r="D12" s="88">
        <v>786.65</v>
      </c>
      <c r="E12" s="52">
        <f t="shared" ref="E12:E16" si="8">D12/12*1*C12</f>
        <v>161.59102083333332</v>
      </c>
      <c r="F12" s="52">
        <f>D12*0.616/12</f>
        <v>40.381366666666665</v>
      </c>
      <c r="G12" s="10">
        <f t="shared" ref="G12:G16" si="9">D12*0.493/12</f>
        <v>32.318204166666668</v>
      </c>
      <c r="H12" s="10">
        <f t="shared" ref="H12:H16" si="10">D12*0.37/12</f>
        <v>24.255041666666667</v>
      </c>
      <c r="I12" s="10">
        <f t="shared" ref="I12:I16" si="11">D12*0.246/12</f>
        <v>16.126324999999998</v>
      </c>
      <c r="J12" s="10">
        <f t="shared" ref="J12:J16" si="12">D12*0.123/12</f>
        <v>8.0631624999999989</v>
      </c>
      <c r="K12" s="10">
        <f t="shared" ref="K12:K16" si="13">D12*0</f>
        <v>0</v>
      </c>
      <c r="L12" s="88">
        <v>1823</v>
      </c>
      <c r="M12" s="88">
        <v>60</v>
      </c>
      <c r="N12" s="88">
        <v>12</v>
      </c>
      <c r="O12" s="88">
        <v>0</v>
      </c>
      <c r="P12" s="88">
        <v>0</v>
      </c>
      <c r="Q12" s="88">
        <v>0</v>
      </c>
      <c r="R12" s="88">
        <v>0</v>
      </c>
      <c r="S12" s="90">
        <f>((E12*L12)+(F12*M12)+(G12*N12)+(H12*O12)+(I12*P12)+(J12*Q12)+(K12*R12))*3</f>
        <v>892173.39428749995</v>
      </c>
    </row>
    <row r="13" spans="1:19" x14ac:dyDescent="0.25">
      <c r="A13" s="239"/>
      <c r="B13" s="11" t="s">
        <v>26</v>
      </c>
      <c r="C13" s="88">
        <v>1.25</v>
      </c>
      <c r="D13" s="88">
        <v>786.65</v>
      </c>
      <c r="E13" s="52">
        <f t="shared" si="8"/>
        <v>81.942708333333329</v>
      </c>
      <c r="F13" s="52">
        <f t="shared" ref="F13:F16" si="14">D13*0.616/12</f>
        <v>40.381366666666665</v>
      </c>
      <c r="G13" s="10">
        <f t="shared" si="9"/>
        <v>32.318204166666668</v>
      </c>
      <c r="H13" s="10">
        <f t="shared" si="10"/>
        <v>24.255041666666667</v>
      </c>
      <c r="I13" s="10">
        <f t="shared" si="11"/>
        <v>16.126324999999998</v>
      </c>
      <c r="J13" s="10">
        <f t="shared" si="12"/>
        <v>8.0631624999999989</v>
      </c>
      <c r="K13" s="10">
        <f t="shared" si="13"/>
        <v>0</v>
      </c>
      <c r="L13" s="88">
        <v>6913</v>
      </c>
      <c r="M13" s="88">
        <v>200</v>
      </c>
      <c r="N13" s="88">
        <v>48</v>
      </c>
      <c r="O13" s="88">
        <v>0</v>
      </c>
      <c r="P13" s="88">
        <v>0</v>
      </c>
      <c r="Q13" s="88">
        <v>0</v>
      </c>
      <c r="R13" s="88">
        <v>0</v>
      </c>
      <c r="S13" s="90">
        <f t="shared" ref="S13:S16" si="15">((E13*L13)+(F13*M13)+(G13*N13)+(H13*O13)+(I13*P13)+(J13*Q13)+(K13*R13))*3</f>
        <v>1728292.4695249996</v>
      </c>
    </row>
    <row r="14" spans="1:19" x14ac:dyDescent="0.25">
      <c r="A14" s="239"/>
      <c r="B14" s="10" t="s">
        <v>27</v>
      </c>
      <c r="C14" s="88">
        <v>0.61599999999999999</v>
      </c>
      <c r="D14" s="88">
        <v>786.65</v>
      </c>
      <c r="E14" s="52">
        <f t="shared" si="8"/>
        <v>40.381366666666665</v>
      </c>
      <c r="F14" s="52">
        <f t="shared" si="14"/>
        <v>40.381366666666665</v>
      </c>
      <c r="G14" s="10">
        <f t="shared" si="9"/>
        <v>32.318204166666668</v>
      </c>
      <c r="H14" s="10">
        <f t="shared" si="10"/>
        <v>24.255041666666667</v>
      </c>
      <c r="I14" s="10">
        <f t="shared" si="11"/>
        <v>16.126324999999998</v>
      </c>
      <c r="J14" s="10">
        <f t="shared" si="12"/>
        <v>8.0631624999999989</v>
      </c>
      <c r="K14" s="10">
        <f t="shared" si="13"/>
        <v>0</v>
      </c>
      <c r="L14" s="88">
        <v>11995</v>
      </c>
      <c r="M14" s="88">
        <v>310</v>
      </c>
      <c r="N14" s="88">
        <v>111</v>
      </c>
      <c r="O14" s="88">
        <v>0</v>
      </c>
      <c r="P14" s="88">
        <v>0</v>
      </c>
      <c r="Q14" s="88">
        <v>0</v>
      </c>
      <c r="R14" s="88">
        <v>0</v>
      </c>
      <c r="S14" s="90">
        <f t="shared" si="15"/>
        <v>1501440.1124874998</v>
      </c>
    </row>
    <row r="15" spans="1:19" x14ac:dyDescent="0.25">
      <c r="A15" s="239"/>
      <c r="B15" s="10" t="s">
        <v>28</v>
      </c>
      <c r="C15" s="88">
        <v>0.86</v>
      </c>
      <c r="D15" s="88">
        <v>786.65</v>
      </c>
      <c r="E15" s="52">
        <f t="shared" si="8"/>
        <v>56.376583333333329</v>
      </c>
      <c r="F15" s="52">
        <f t="shared" si="14"/>
        <v>40.381366666666665</v>
      </c>
      <c r="G15" s="10">
        <f t="shared" si="9"/>
        <v>32.318204166666668</v>
      </c>
      <c r="H15" s="10">
        <f t="shared" si="10"/>
        <v>24.255041666666667</v>
      </c>
      <c r="I15" s="10">
        <f t="shared" si="11"/>
        <v>16.126324999999998</v>
      </c>
      <c r="J15" s="10">
        <f t="shared" si="12"/>
        <v>8.0631624999999989</v>
      </c>
      <c r="K15" s="10">
        <f t="shared" si="13"/>
        <v>0</v>
      </c>
      <c r="L15" s="88">
        <v>17892</v>
      </c>
      <c r="M15" s="88">
        <v>471</v>
      </c>
      <c r="N15" s="88">
        <v>182</v>
      </c>
      <c r="O15" s="88">
        <v>0</v>
      </c>
      <c r="P15" s="88">
        <v>0</v>
      </c>
      <c r="Q15" s="88">
        <v>0</v>
      </c>
      <c r="R15" s="88">
        <v>0</v>
      </c>
      <c r="S15" s="90">
        <f t="shared" si="15"/>
        <v>3100774.0975749996</v>
      </c>
    </row>
    <row r="16" spans="1:19" x14ac:dyDescent="0.25">
      <c r="A16" s="240"/>
      <c r="B16" s="10" t="s">
        <v>29</v>
      </c>
      <c r="C16" s="88">
        <v>1.3</v>
      </c>
      <c r="D16" s="88">
        <v>786.65</v>
      </c>
      <c r="E16" s="52">
        <f t="shared" si="8"/>
        <v>85.220416666666665</v>
      </c>
      <c r="F16" s="52">
        <f t="shared" si="14"/>
        <v>40.381366666666665</v>
      </c>
      <c r="G16" s="10">
        <f t="shared" si="9"/>
        <v>32.318204166666668</v>
      </c>
      <c r="H16" s="10">
        <f t="shared" si="10"/>
        <v>24.255041666666667</v>
      </c>
      <c r="I16" s="10">
        <f t="shared" si="11"/>
        <v>16.126324999999998</v>
      </c>
      <c r="J16" s="10">
        <f t="shared" si="12"/>
        <v>8.0631624999999989</v>
      </c>
      <c r="K16" s="10">
        <f t="shared" si="13"/>
        <v>0</v>
      </c>
      <c r="L16" s="88">
        <v>9717</v>
      </c>
      <c r="M16" s="88">
        <v>268</v>
      </c>
      <c r="N16" s="88">
        <v>113</v>
      </c>
      <c r="O16" s="88">
        <v>0</v>
      </c>
      <c r="P16" s="88">
        <v>0</v>
      </c>
      <c r="Q16" s="88">
        <v>0</v>
      </c>
      <c r="R16" s="88">
        <v>0</v>
      </c>
      <c r="S16" s="90">
        <f t="shared" si="15"/>
        <v>2527682.8562624995</v>
      </c>
    </row>
    <row r="17" spans="1:19" ht="15.8" x14ac:dyDescent="0.25">
      <c r="S17" s="91">
        <f>S12+S13+S14+S15+S16</f>
        <v>9750362.9301374983</v>
      </c>
    </row>
    <row r="18" spans="1:19" ht="6.8" customHeight="1" x14ac:dyDescent="0.25"/>
    <row r="19" spans="1:19" ht="68.95" customHeight="1" x14ac:dyDescent="0.25">
      <c r="A19" s="241" t="s">
        <v>38</v>
      </c>
      <c r="B19" s="87" t="s">
        <v>19</v>
      </c>
      <c r="C19" s="87" t="s">
        <v>20</v>
      </c>
      <c r="D19" s="87" t="s">
        <v>21</v>
      </c>
      <c r="E19" s="87" t="s">
        <v>22</v>
      </c>
      <c r="F19" s="87" t="s">
        <v>30</v>
      </c>
      <c r="G19" s="87" t="s">
        <v>31</v>
      </c>
      <c r="H19" s="87" t="s">
        <v>32</v>
      </c>
      <c r="I19" s="87" t="s">
        <v>33</v>
      </c>
      <c r="J19" s="87" t="s">
        <v>34</v>
      </c>
      <c r="K19" s="87" t="s">
        <v>35</v>
      </c>
      <c r="L19" s="87" t="s">
        <v>24</v>
      </c>
      <c r="M19" s="87" t="s">
        <v>227</v>
      </c>
      <c r="N19" s="87" t="s">
        <v>45</v>
      </c>
      <c r="O19" s="87" t="s">
        <v>46</v>
      </c>
      <c r="P19" s="87" t="s">
        <v>47</v>
      </c>
      <c r="Q19" s="87" t="s">
        <v>48</v>
      </c>
      <c r="R19" s="87" t="s">
        <v>49</v>
      </c>
      <c r="S19" s="87" t="s">
        <v>23</v>
      </c>
    </row>
    <row r="20" spans="1:19" x14ac:dyDescent="0.25">
      <c r="A20" s="242"/>
      <c r="B20" s="10" t="s">
        <v>25</v>
      </c>
      <c r="C20" s="88">
        <v>2.4649999999999999</v>
      </c>
      <c r="D20" s="88">
        <v>786.65</v>
      </c>
      <c r="E20" s="93">
        <f>D20/12*1*C20</f>
        <v>161.59102083333332</v>
      </c>
      <c r="F20" s="52">
        <f t="shared" ref="F20:F24" si="16">D20*0.616/12</f>
        <v>40.381366666666665</v>
      </c>
      <c r="G20" s="92">
        <f t="shared" ref="G20:G24" si="17">D20*0.493/12</f>
        <v>32.318204166666668</v>
      </c>
      <c r="H20" s="92">
        <f t="shared" ref="H20:H24" si="18">D20*0.37/12</f>
        <v>24.255041666666667</v>
      </c>
      <c r="I20" s="92">
        <f t="shared" ref="I20:I24" si="19">D20*0.246/12</f>
        <v>16.126324999999998</v>
      </c>
      <c r="J20" s="92">
        <f t="shared" ref="J20:J24" si="20">D20*0.123/12</f>
        <v>8.0631624999999989</v>
      </c>
      <c r="K20" s="92">
        <f t="shared" ref="K20:K24" si="21">D20*0</f>
        <v>0</v>
      </c>
      <c r="L20" s="88">
        <v>1823</v>
      </c>
      <c r="M20" s="88">
        <v>60</v>
      </c>
      <c r="N20" s="88">
        <v>12</v>
      </c>
      <c r="O20" s="88">
        <v>0</v>
      </c>
      <c r="P20" s="88">
        <v>0</v>
      </c>
      <c r="Q20" s="88">
        <v>0</v>
      </c>
      <c r="R20" s="88">
        <v>0</v>
      </c>
      <c r="S20" s="95">
        <f t="shared" ref="S20:S24" si="22">((E20*L20)+(F20*M20)+(G20*N20)+(H20*O20)+(I20*P20)+(J20*Q20)+(K20*R20))*3</f>
        <v>892173.39428749995</v>
      </c>
    </row>
    <row r="21" spans="1:19" x14ac:dyDescent="0.25">
      <c r="A21" s="242"/>
      <c r="B21" s="11" t="s">
        <v>26</v>
      </c>
      <c r="C21" s="88">
        <v>1.25</v>
      </c>
      <c r="D21" s="88">
        <v>786.65</v>
      </c>
      <c r="E21" s="93">
        <f t="shared" ref="E21:E24" si="23">D21/12*1*C21</f>
        <v>81.942708333333329</v>
      </c>
      <c r="F21" s="52">
        <f t="shared" si="16"/>
        <v>40.381366666666665</v>
      </c>
      <c r="G21" s="92">
        <f t="shared" si="17"/>
        <v>32.318204166666668</v>
      </c>
      <c r="H21" s="92">
        <f t="shared" si="18"/>
        <v>24.255041666666667</v>
      </c>
      <c r="I21" s="92">
        <f t="shared" si="19"/>
        <v>16.126324999999998</v>
      </c>
      <c r="J21" s="92">
        <f t="shared" si="20"/>
        <v>8.0631624999999989</v>
      </c>
      <c r="K21" s="92">
        <f t="shared" si="21"/>
        <v>0</v>
      </c>
      <c r="L21" s="88">
        <v>6913</v>
      </c>
      <c r="M21" s="88">
        <v>200</v>
      </c>
      <c r="N21" s="88">
        <v>48</v>
      </c>
      <c r="O21" s="88">
        <v>0</v>
      </c>
      <c r="P21" s="88">
        <v>0</v>
      </c>
      <c r="Q21" s="88">
        <v>0</v>
      </c>
      <c r="R21" s="88">
        <v>0</v>
      </c>
      <c r="S21" s="95">
        <f t="shared" si="22"/>
        <v>1728292.4695249996</v>
      </c>
    </row>
    <row r="22" spans="1:19" x14ac:dyDescent="0.25">
      <c r="A22" s="242"/>
      <c r="B22" s="10" t="s">
        <v>27</v>
      </c>
      <c r="C22" s="88">
        <v>0.61599999999999999</v>
      </c>
      <c r="D22" s="88">
        <v>786.65</v>
      </c>
      <c r="E22" s="93">
        <f t="shared" si="23"/>
        <v>40.381366666666665</v>
      </c>
      <c r="F22" s="52">
        <f t="shared" si="16"/>
        <v>40.381366666666665</v>
      </c>
      <c r="G22" s="92">
        <f t="shared" si="17"/>
        <v>32.318204166666668</v>
      </c>
      <c r="H22" s="92">
        <f t="shared" si="18"/>
        <v>24.255041666666667</v>
      </c>
      <c r="I22" s="92">
        <f t="shared" si="19"/>
        <v>16.126324999999998</v>
      </c>
      <c r="J22" s="92">
        <f t="shared" si="20"/>
        <v>8.0631624999999989</v>
      </c>
      <c r="K22" s="92">
        <f t="shared" si="21"/>
        <v>0</v>
      </c>
      <c r="L22" s="88">
        <v>11995</v>
      </c>
      <c r="M22" s="88">
        <v>310</v>
      </c>
      <c r="N22" s="88">
        <v>111</v>
      </c>
      <c r="O22" s="88">
        <v>0</v>
      </c>
      <c r="P22" s="88">
        <v>0</v>
      </c>
      <c r="Q22" s="88">
        <v>0</v>
      </c>
      <c r="R22" s="88">
        <v>0</v>
      </c>
      <c r="S22" s="95">
        <f t="shared" si="22"/>
        <v>1501440.1124874998</v>
      </c>
    </row>
    <row r="23" spans="1:19" x14ac:dyDescent="0.25">
      <c r="A23" s="242"/>
      <c r="B23" s="10" t="s">
        <v>28</v>
      </c>
      <c r="C23" s="88">
        <v>0.86</v>
      </c>
      <c r="D23" s="88">
        <v>786.65</v>
      </c>
      <c r="E23" s="93">
        <f t="shared" si="23"/>
        <v>56.376583333333329</v>
      </c>
      <c r="F23" s="52">
        <f t="shared" si="16"/>
        <v>40.381366666666665</v>
      </c>
      <c r="G23" s="92">
        <f t="shared" si="17"/>
        <v>32.318204166666668</v>
      </c>
      <c r="H23" s="92">
        <f t="shared" si="18"/>
        <v>24.255041666666667</v>
      </c>
      <c r="I23" s="92">
        <f t="shared" si="19"/>
        <v>16.126324999999998</v>
      </c>
      <c r="J23" s="92">
        <f t="shared" si="20"/>
        <v>8.0631624999999989</v>
      </c>
      <c r="K23" s="92">
        <f t="shared" si="21"/>
        <v>0</v>
      </c>
      <c r="L23" s="88">
        <v>17892</v>
      </c>
      <c r="M23" s="88">
        <v>471</v>
      </c>
      <c r="N23" s="88">
        <v>182</v>
      </c>
      <c r="O23" s="88">
        <v>0</v>
      </c>
      <c r="P23" s="88">
        <v>0</v>
      </c>
      <c r="Q23" s="88">
        <v>0</v>
      </c>
      <c r="R23" s="88">
        <v>0</v>
      </c>
      <c r="S23" s="95">
        <f t="shared" si="22"/>
        <v>3100774.0975749996</v>
      </c>
    </row>
    <row r="24" spans="1:19" x14ac:dyDescent="0.25">
      <c r="A24" s="243"/>
      <c r="B24" s="10" t="s">
        <v>29</v>
      </c>
      <c r="C24" s="88">
        <v>1.3</v>
      </c>
      <c r="D24" s="88">
        <v>786.65</v>
      </c>
      <c r="E24" s="93">
        <f t="shared" si="23"/>
        <v>85.220416666666665</v>
      </c>
      <c r="F24" s="52">
        <f t="shared" si="16"/>
        <v>40.381366666666665</v>
      </c>
      <c r="G24" s="92">
        <f t="shared" si="17"/>
        <v>32.318204166666668</v>
      </c>
      <c r="H24" s="92">
        <f t="shared" si="18"/>
        <v>24.255041666666667</v>
      </c>
      <c r="I24" s="92">
        <f t="shared" si="19"/>
        <v>16.126324999999998</v>
      </c>
      <c r="J24" s="92">
        <f t="shared" si="20"/>
        <v>8.0631624999999989</v>
      </c>
      <c r="K24" s="92">
        <f t="shared" si="21"/>
        <v>0</v>
      </c>
      <c r="L24" s="88">
        <v>9717</v>
      </c>
      <c r="M24" s="88">
        <v>268</v>
      </c>
      <c r="N24" s="88">
        <v>113</v>
      </c>
      <c r="O24" s="88">
        <v>0</v>
      </c>
      <c r="P24" s="88">
        <v>0</v>
      </c>
      <c r="Q24" s="88">
        <v>0</v>
      </c>
      <c r="R24" s="88">
        <v>0</v>
      </c>
      <c r="S24" s="95">
        <f t="shared" si="22"/>
        <v>2527682.8562624995</v>
      </c>
    </row>
    <row r="25" spans="1:19" ht="15.8" x14ac:dyDescent="0.25"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6">
        <f>S20+S21+S22+S24+S23</f>
        <v>9750362.9301374983</v>
      </c>
    </row>
    <row r="26" spans="1:19" ht="8.35" customHeight="1" x14ac:dyDescent="0.25"/>
    <row r="27" spans="1:19" ht="68.95" customHeight="1" x14ac:dyDescent="0.25">
      <c r="A27" s="238" t="s">
        <v>39</v>
      </c>
      <c r="B27" s="87" t="s">
        <v>19</v>
      </c>
      <c r="C27" s="87" t="s">
        <v>20</v>
      </c>
      <c r="D27" s="87" t="s">
        <v>21</v>
      </c>
      <c r="E27" s="87" t="s">
        <v>22</v>
      </c>
      <c r="F27" s="87" t="s">
        <v>30</v>
      </c>
      <c r="G27" s="87" t="s">
        <v>31</v>
      </c>
      <c r="H27" s="87" t="s">
        <v>32</v>
      </c>
      <c r="I27" s="87" t="s">
        <v>33</v>
      </c>
      <c r="J27" s="87" t="s">
        <v>34</v>
      </c>
      <c r="K27" s="87" t="s">
        <v>35</v>
      </c>
      <c r="L27" s="87" t="s">
        <v>24</v>
      </c>
      <c r="M27" s="87" t="s">
        <v>227</v>
      </c>
      <c r="N27" s="87" t="s">
        <v>45</v>
      </c>
      <c r="O27" s="87" t="s">
        <v>46</v>
      </c>
      <c r="P27" s="87" t="s">
        <v>47</v>
      </c>
      <c r="Q27" s="87" t="s">
        <v>48</v>
      </c>
      <c r="R27" s="87" t="s">
        <v>49</v>
      </c>
      <c r="S27" s="87" t="s">
        <v>23</v>
      </c>
    </row>
    <row r="28" spans="1:19" x14ac:dyDescent="0.25">
      <c r="A28" s="239"/>
      <c r="B28" s="10" t="s">
        <v>25</v>
      </c>
      <c r="C28" s="88">
        <v>2.4649999999999999</v>
      </c>
      <c r="D28" s="88">
        <v>786.65</v>
      </c>
      <c r="E28" s="88">
        <f>D28/12*1*C28</f>
        <v>161.59102083333332</v>
      </c>
      <c r="F28" s="89">
        <f>D28*0.616/12</f>
        <v>40.381366666666665</v>
      </c>
      <c r="G28" s="88">
        <f>D28*0.493/12</f>
        <v>32.318204166666668</v>
      </c>
      <c r="H28" s="88">
        <f t="shared" ref="H28:H32" si="24">D28*0.37/12</f>
        <v>24.255041666666667</v>
      </c>
      <c r="I28" s="88">
        <f t="shared" ref="I28:I32" si="25">D28*0.246/12</f>
        <v>16.126324999999998</v>
      </c>
      <c r="J28" s="88">
        <f t="shared" ref="J28:J32" si="26">D28*0.123/12</f>
        <v>8.0631624999999989</v>
      </c>
      <c r="K28" s="88">
        <f t="shared" ref="K28:K32" si="27">D28*0</f>
        <v>0</v>
      </c>
      <c r="L28" s="88">
        <v>1823</v>
      </c>
      <c r="M28" s="88">
        <v>60</v>
      </c>
      <c r="N28" s="88">
        <v>12</v>
      </c>
      <c r="O28" s="88">
        <v>0</v>
      </c>
      <c r="P28" s="88">
        <v>0</v>
      </c>
      <c r="Q28" s="88">
        <v>0</v>
      </c>
      <c r="R28" s="88">
        <v>0</v>
      </c>
      <c r="S28" s="90">
        <f t="shared" ref="S28:S32" si="28">((E28*L28)+(F28*M28)+(G28*N28)+(H28*O28)+(I28*P28)+(J28*Q28)+(K28*R28))*3</f>
        <v>892173.39428749995</v>
      </c>
    </row>
    <row r="29" spans="1:19" x14ac:dyDescent="0.25">
      <c r="A29" s="239"/>
      <c r="B29" s="11" t="s">
        <v>26</v>
      </c>
      <c r="C29" s="88">
        <v>1.25</v>
      </c>
      <c r="D29" s="88">
        <v>786.65</v>
      </c>
      <c r="E29" s="88">
        <f t="shared" ref="E29:E32" si="29">D29/12*1*C29</f>
        <v>81.942708333333329</v>
      </c>
      <c r="F29" s="89">
        <f t="shared" ref="F29:F32" si="30">D29*0.616/12</f>
        <v>40.381366666666665</v>
      </c>
      <c r="G29" s="88">
        <f>D29*0.493/12</f>
        <v>32.318204166666668</v>
      </c>
      <c r="H29" s="88">
        <f t="shared" si="24"/>
        <v>24.255041666666667</v>
      </c>
      <c r="I29" s="88">
        <f t="shared" si="25"/>
        <v>16.126324999999998</v>
      </c>
      <c r="J29" s="88">
        <f t="shared" si="26"/>
        <v>8.0631624999999989</v>
      </c>
      <c r="K29" s="88">
        <f t="shared" si="27"/>
        <v>0</v>
      </c>
      <c r="L29" s="88">
        <v>6913</v>
      </c>
      <c r="M29" s="88">
        <v>200</v>
      </c>
      <c r="N29" s="88">
        <v>48</v>
      </c>
      <c r="O29" s="88">
        <v>0</v>
      </c>
      <c r="P29" s="88">
        <v>0</v>
      </c>
      <c r="Q29" s="88">
        <v>0</v>
      </c>
      <c r="R29" s="88">
        <v>0</v>
      </c>
      <c r="S29" s="90">
        <f t="shared" si="28"/>
        <v>1728292.4695249996</v>
      </c>
    </row>
    <row r="30" spans="1:19" x14ac:dyDescent="0.25">
      <c r="A30" s="239"/>
      <c r="B30" s="10" t="s">
        <v>27</v>
      </c>
      <c r="C30" s="88">
        <v>0.61599999999999999</v>
      </c>
      <c r="D30" s="88">
        <v>786.65</v>
      </c>
      <c r="E30" s="88">
        <f t="shared" si="29"/>
        <v>40.381366666666665</v>
      </c>
      <c r="F30" s="89">
        <f t="shared" si="30"/>
        <v>40.381366666666665</v>
      </c>
      <c r="G30" s="88">
        <f>D30*0.493/12</f>
        <v>32.318204166666668</v>
      </c>
      <c r="H30" s="88">
        <f t="shared" si="24"/>
        <v>24.255041666666667</v>
      </c>
      <c r="I30" s="88">
        <f t="shared" si="25"/>
        <v>16.126324999999998</v>
      </c>
      <c r="J30" s="88">
        <f t="shared" si="26"/>
        <v>8.0631624999999989</v>
      </c>
      <c r="K30" s="88">
        <f t="shared" si="27"/>
        <v>0</v>
      </c>
      <c r="L30" s="88">
        <v>11995</v>
      </c>
      <c r="M30" s="88">
        <v>310</v>
      </c>
      <c r="N30" s="88">
        <v>111</v>
      </c>
      <c r="O30" s="88">
        <v>0</v>
      </c>
      <c r="P30" s="88">
        <v>0</v>
      </c>
      <c r="Q30" s="88">
        <v>0</v>
      </c>
      <c r="R30" s="88">
        <v>0</v>
      </c>
      <c r="S30" s="90">
        <f t="shared" si="28"/>
        <v>1501440.1124874998</v>
      </c>
    </row>
    <row r="31" spans="1:19" x14ac:dyDescent="0.25">
      <c r="A31" s="239"/>
      <c r="B31" s="10" t="s">
        <v>28</v>
      </c>
      <c r="C31" s="88">
        <v>0.86</v>
      </c>
      <c r="D31" s="88">
        <v>786.65</v>
      </c>
      <c r="E31" s="88">
        <f t="shared" si="29"/>
        <v>56.376583333333329</v>
      </c>
      <c r="F31" s="89">
        <f t="shared" si="30"/>
        <v>40.381366666666665</v>
      </c>
      <c r="G31" s="88">
        <f>D31*0.493/12</f>
        <v>32.318204166666668</v>
      </c>
      <c r="H31" s="88">
        <f t="shared" si="24"/>
        <v>24.255041666666667</v>
      </c>
      <c r="I31" s="88">
        <f t="shared" si="25"/>
        <v>16.126324999999998</v>
      </c>
      <c r="J31" s="88">
        <f t="shared" si="26"/>
        <v>8.0631624999999989</v>
      </c>
      <c r="K31" s="88">
        <f t="shared" si="27"/>
        <v>0</v>
      </c>
      <c r="L31" s="88">
        <v>17892</v>
      </c>
      <c r="M31" s="88">
        <v>471</v>
      </c>
      <c r="N31" s="88">
        <v>182</v>
      </c>
      <c r="O31" s="88">
        <v>0</v>
      </c>
      <c r="P31" s="88">
        <v>0</v>
      </c>
      <c r="Q31" s="88">
        <v>0</v>
      </c>
      <c r="R31" s="88">
        <v>0</v>
      </c>
      <c r="S31" s="90">
        <f t="shared" si="28"/>
        <v>3100774.0975749996</v>
      </c>
    </row>
    <row r="32" spans="1:19" x14ac:dyDescent="0.25">
      <c r="A32" s="240"/>
      <c r="B32" s="10" t="s">
        <v>29</v>
      </c>
      <c r="C32" s="88">
        <v>1.3</v>
      </c>
      <c r="D32" s="88">
        <v>786.65</v>
      </c>
      <c r="E32" s="88">
        <f t="shared" si="29"/>
        <v>85.220416666666665</v>
      </c>
      <c r="F32" s="89">
        <f t="shared" si="30"/>
        <v>40.381366666666665</v>
      </c>
      <c r="G32" s="88">
        <f>D32*0.493/12</f>
        <v>32.318204166666668</v>
      </c>
      <c r="H32" s="88">
        <f t="shared" si="24"/>
        <v>24.255041666666667</v>
      </c>
      <c r="I32" s="88">
        <f t="shared" si="25"/>
        <v>16.126324999999998</v>
      </c>
      <c r="J32" s="88">
        <f t="shared" si="26"/>
        <v>8.0631624999999989</v>
      </c>
      <c r="K32" s="88">
        <f t="shared" si="27"/>
        <v>0</v>
      </c>
      <c r="L32" s="88">
        <v>9717</v>
      </c>
      <c r="M32" s="88">
        <v>268</v>
      </c>
      <c r="N32" s="88">
        <v>113</v>
      </c>
      <c r="O32" s="88">
        <v>0</v>
      </c>
      <c r="P32" s="88">
        <v>0</v>
      </c>
      <c r="Q32" s="88">
        <v>0</v>
      </c>
      <c r="R32" s="88">
        <v>0</v>
      </c>
      <c r="S32" s="90">
        <f t="shared" si="28"/>
        <v>2527682.8562624995</v>
      </c>
    </row>
    <row r="33" spans="1:19" ht="16.3" x14ac:dyDescent="0.3">
      <c r="S33" s="91">
        <f>S28+S29+S30+S31+S32</f>
        <v>9750362.9301374983</v>
      </c>
    </row>
    <row r="34" spans="1:19" ht="14.95" hidden="1" x14ac:dyDescent="0.25"/>
    <row r="35" spans="1:19" ht="4.5999999999999996" customHeight="1" x14ac:dyDescent="0.25"/>
    <row r="36" spans="1:19" x14ac:dyDescent="0.25">
      <c r="A36" s="238" t="s">
        <v>40</v>
      </c>
      <c r="B36" s="9" t="s">
        <v>19</v>
      </c>
      <c r="C36" s="88" t="s">
        <v>41</v>
      </c>
      <c r="D36" s="88" t="s">
        <v>157</v>
      </c>
      <c r="E36" s="88"/>
      <c r="F36" s="88"/>
      <c r="G36" s="88"/>
      <c r="H36" s="85"/>
      <c r="I36" s="85"/>
      <c r="J36" s="85"/>
      <c r="K36" s="85"/>
      <c r="L36" s="88" t="s">
        <v>158</v>
      </c>
      <c r="M36" s="88" t="s">
        <v>159</v>
      </c>
      <c r="N36" s="88" t="s">
        <v>40</v>
      </c>
    </row>
    <row r="37" spans="1:19" x14ac:dyDescent="0.25">
      <c r="A37" s="239"/>
      <c r="B37" s="10" t="s">
        <v>25</v>
      </c>
      <c r="C37" s="97">
        <f>S4</f>
        <v>892173.39428749995</v>
      </c>
      <c r="D37" s="97">
        <f>S12</f>
        <v>892173.39428749995</v>
      </c>
      <c r="E37" s="97"/>
      <c r="F37" s="97"/>
      <c r="G37" s="97"/>
      <c r="H37" s="98"/>
      <c r="I37" s="98"/>
      <c r="J37" s="98"/>
      <c r="K37" s="98"/>
      <c r="L37" s="97">
        <f>S20</f>
        <v>892173.39428749995</v>
      </c>
      <c r="M37" s="97">
        <f>S28</f>
        <v>892173.39428749995</v>
      </c>
      <c r="N37" s="97">
        <f>C37+D37+L37+M37</f>
        <v>3568693.5771499998</v>
      </c>
      <c r="S37" s="99"/>
    </row>
    <row r="38" spans="1:19" x14ac:dyDescent="0.25">
      <c r="A38" s="239"/>
      <c r="B38" s="11" t="s">
        <v>26</v>
      </c>
      <c r="C38" s="97">
        <f>S5</f>
        <v>1728292.4695249996</v>
      </c>
      <c r="D38" s="97">
        <f>S13</f>
        <v>1728292.4695249996</v>
      </c>
      <c r="E38" s="97"/>
      <c r="F38" s="97"/>
      <c r="G38" s="97"/>
      <c r="H38" s="98"/>
      <c r="I38" s="98"/>
      <c r="J38" s="98"/>
      <c r="K38" s="98"/>
      <c r="L38" s="97">
        <f>S21</f>
        <v>1728292.4695249996</v>
      </c>
      <c r="M38" s="97">
        <f>S29</f>
        <v>1728292.4695249996</v>
      </c>
      <c r="N38" s="97">
        <f t="shared" ref="N38:N41" si="31">C38+D38+L38+M38</f>
        <v>6913169.8780999985</v>
      </c>
    </row>
    <row r="39" spans="1:19" x14ac:dyDescent="0.25">
      <c r="A39" s="239"/>
      <c r="B39" s="10" t="s">
        <v>27</v>
      </c>
      <c r="C39" s="97">
        <f>S6</f>
        <v>1501440.1124874998</v>
      </c>
      <c r="D39" s="97">
        <f>S14</f>
        <v>1501440.1124874998</v>
      </c>
      <c r="E39" s="97"/>
      <c r="F39" s="97"/>
      <c r="G39" s="97"/>
      <c r="H39" s="98"/>
      <c r="I39" s="98"/>
      <c r="J39" s="98"/>
      <c r="K39" s="98"/>
      <c r="L39" s="97">
        <f>S22</f>
        <v>1501440.1124874998</v>
      </c>
      <c r="M39" s="97">
        <f>S30</f>
        <v>1501440.1124874998</v>
      </c>
      <c r="N39" s="97">
        <f t="shared" si="31"/>
        <v>6005760.4499499993</v>
      </c>
    </row>
    <row r="40" spans="1:19" x14ac:dyDescent="0.25">
      <c r="A40" s="239"/>
      <c r="B40" s="10" t="s">
        <v>28</v>
      </c>
      <c r="C40" s="97">
        <f>S7</f>
        <v>3100774.0975749996</v>
      </c>
      <c r="D40" s="97">
        <f>S15</f>
        <v>3100774.0975749996</v>
      </c>
      <c r="E40" s="97"/>
      <c r="F40" s="97"/>
      <c r="G40" s="97"/>
      <c r="H40" s="98"/>
      <c r="I40" s="98"/>
      <c r="J40" s="98"/>
      <c r="K40" s="98"/>
      <c r="L40" s="97">
        <f>S23</f>
        <v>3100774.0975749996</v>
      </c>
      <c r="M40" s="97">
        <f>S31</f>
        <v>3100774.0975749996</v>
      </c>
      <c r="N40" s="97">
        <f t="shared" si="31"/>
        <v>12403096.390299998</v>
      </c>
    </row>
    <row r="41" spans="1:19" x14ac:dyDescent="0.25">
      <c r="A41" s="240"/>
      <c r="B41" s="10" t="s">
        <v>29</v>
      </c>
      <c r="C41" s="97">
        <f>S8</f>
        <v>2527682.8562624995</v>
      </c>
      <c r="D41" s="97">
        <f>S16</f>
        <v>2527682.8562624995</v>
      </c>
      <c r="E41" s="97"/>
      <c r="F41" s="97"/>
      <c r="G41" s="97"/>
      <c r="H41" s="98"/>
      <c r="I41" s="98"/>
      <c r="J41" s="98"/>
      <c r="K41" s="98"/>
      <c r="L41" s="97">
        <f>S24</f>
        <v>2527682.8562624995</v>
      </c>
      <c r="M41" s="97">
        <f>S32</f>
        <v>2527682.8562624995</v>
      </c>
      <c r="N41" s="97">
        <f t="shared" si="31"/>
        <v>10110731.425049998</v>
      </c>
      <c r="O41" s="99"/>
    </row>
    <row r="42" spans="1:19" x14ac:dyDescent="0.25">
      <c r="N42" s="128">
        <f>N37+N38+N39+N40+N41</f>
        <v>39001451.720549993</v>
      </c>
    </row>
    <row r="43" spans="1:19" ht="17.7" x14ac:dyDescent="0.3">
      <c r="C43" s="26" t="s">
        <v>57</v>
      </c>
      <c r="D43" s="27"/>
      <c r="E43" s="84"/>
      <c r="F43" s="27"/>
      <c r="G43" s="76"/>
      <c r="H43" s="236"/>
      <c r="I43" s="236"/>
      <c r="J43" s="6"/>
      <c r="K43" s="6"/>
      <c r="M43" s="84"/>
      <c r="N43" s="27"/>
      <c r="O43" s="76"/>
      <c r="P43" s="236" t="s">
        <v>161</v>
      </c>
      <c r="Q43" s="236"/>
      <c r="R43" s="6"/>
      <c r="S43" s="6"/>
    </row>
    <row r="44" spans="1:19" ht="15.65" x14ac:dyDescent="0.25">
      <c r="M44" s="83" t="s">
        <v>4</v>
      </c>
      <c r="N44" s="83"/>
      <c r="O44" s="237" t="s">
        <v>160</v>
      </c>
      <c r="P44" s="237"/>
      <c r="Q44" s="237"/>
      <c r="R44" s="6"/>
      <c r="S44" s="6"/>
    </row>
  </sheetData>
  <mergeCells count="9">
    <mergeCell ref="C1:Q1"/>
    <mergeCell ref="H43:I43"/>
    <mergeCell ref="P43:Q43"/>
    <mergeCell ref="O44:Q44"/>
    <mergeCell ref="A3:A8"/>
    <mergeCell ref="A11:A16"/>
    <mergeCell ref="A19:A24"/>
    <mergeCell ref="A27:A32"/>
    <mergeCell ref="A36:A4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view="pageBreakPreview" topLeftCell="A13" zoomScaleNormal="89" zoomScaleSheetLayoutView="100" workbookViewId="0">
      <selection activeCell="G12" sqref="G12"/>
    </sheetView>
  </sheetViews>
  <sheetFormatPr defaultColWidth="9.125" defaultRowHeight="17.7" x14ac:dyDescent="0.3"/>
  <cols>
    <col min="1" max="1" width="55.125" style="7" customWidth="1"/>
    <col min="2" max="2" width="12.375" style="7" customWidth="1"/>
    <col min="3" max="3" width="12.25" style="7" customWidth="1"/>
    <col min="4" max="4" width="13.125" style="6" customWidth="1"/>
    <col min="5" max="5" width="12.625" style="6" customWidth="1"/>
    <col min="6" max="6" width="12.125" style="6" customWidth="1"/>
    <col min="7" max="7" width="12.375" style="6" customWidth="1"/>
    <col min="8" max="8" width="0.375" style="6" customWidth="1"/>
    <col min="9" max="9" width="12.875" style="6" hidden="1" customWidth="1"/>
    <col min="10" max="10" width="16.375" style="6" hidden="1" customWidth="1"/>
    <col min="11" max="11" width="10.875" style="1" customWidth="1"/>
    <col min="12" max="12" width="13" style="1" customWidth="1"/>
    <col min="13" max="16384" width="9.125" style="1"/>
  </cols>
  <sheetData>
    <row r="1" spans="1:15" ht="24.65" customHeight="1" x14ac:dyDescent="0.3">
      <c r="A1" s="157" t="s">
        <v>179</v>
      </c>
      <c r="B1" s="247" t="s">
        <v>162</v>
      </c>
      <c r="C1" s="247"/>
      <c r="D1" s="247"/>
      <c r="E1" s="247"/>
      <c r="F1" s="249" t="s">
        <v>223</v>
      </c>
      <c r="G1" s="249"/>
      <c r="H1" s="130"/>
      <c r="I1" s="130"/>
      <c r="J1" s="130"/>
      <c r="K1" s="2"/>
      <c r="L1" s="2"/>
      <c r="M1" s="2"/>
      <c r="N1" s="2"/>
      <c r="O1" s="2"/>
    </row>
    <row r="2" spans="1:15" ht="19.7" customHeight="1" x14ac:dyDescent="0.3">
      <c r="A2" s="131"/>
      <c r="B2" s="248" t="s">
        <v>15</v>
      </c>
      <c r="C2" s="248"/>
      <c r="D2" s="248"/>
      <c r="E2" s="248"/>
      <c r="F2" s="131"/>
      <c r="G2" s="131"/>
      <c r="H2" s="130"/>
      <c r="I2" s="112"/>
      <c r="J2" s="130"/>
      <c r="K2" s="2"/>
      <c r="L2" s="2"/>
      <c r="M2" s="2"/>
      <c r="N2" s="2"/>
      <c r="O2" s="2"/>
    </row>
    <row r="3" spans="1:15" ht="42.8" customHeight="1" x14ac:dyDescent="0.3">
      <c r="A3" s="254" t="s">
        <v>180</v>
      </c>
      <c r="B3" s="250" t="s">
        <v>181</v>
      </c>
      <c r="C3" s="251"/>
      <c r="D3" s="252" t="s">
        <v>199</v>
      </c>
      <c r="E3" s="253"/>
      <c r="F3" s="252" t="s">
        <v>224</v>
      </c>
      <c r="G3" s="253"/>
      <c r="H3" s="158"/>
      <c r="I3" s="132"/>
      <c r="J3" s="133"/>
      <c r="K3" s="3"/>
      <c r="L3" s="3"/>
      <c r="M3" s="3"/>
      <c r="N3" s="3"/>
      <c r="O3" s="3"/>
    </row>
    <row r="4" spans="1:15" ht="57.75" customHeight="1" x14ac:dyDescent="0.3">
      <c r="A4" s="255"/>
      <c r="B4" s="166" t="s">
        <v>182</v>
      </c>
      <c r="C4" s="166" t="s">
        <v>183</v>
      </c>
      <c r="D4" s="166" t="s">
        <v>197</v>
      </c>
      <c r="E4" s="166" t="s">
        <v>183</v>
      </c>
      <c r="F4" s="166" t="s">
        <v>182</v>
      </c>
      <c r="G4" s="166" t="s">
        <v>183</v>
      </c>
      <c r="H4" s="256"/>
      <c r="I4" s="256"/>
      <c r="J4" s="256"/>
      <c r="K4" s="4"/>
      <c r="L4" s="4"/>
      <c r="M4" s="4"/>
      <c r="N4" s="4"/>
      <c r="O4" s="4"/>
    </row>
    <row r="5" spans="1:15" ht="17" customHeight="1" x14ac:dyDescent="0.3">
      <c r="A5" s="150">
        <v>1</v>
      </c>
      <c r="B5" s="162">
        <v>2</v>
      </c>
      <c r="C5" s="162">
        <v>3</v>
      </c>
      <c r="D5" s="162">
        <v>5</v>
      </c>
      <c r="E5" s="162">
        <v>6</v>
      </c>
      <c r="F5" s="162">
        <v>8</v>
      </c>
      <c r="G5" s="162">
        <v>9</v>
      </c>
      <c r="H5" s="134"/>
      <c r="I5" s="134"/>
      <c r="J5" s="134"/>
      <c r="K5" s="5"/>
      <c r="L5" s="5"/>
      <c r="M5" s="5"/>
      <c r="N5" s="5"/>
      <c r="O5" s="5"/>
    </row>
    <row r="6" spans="1:15" ht="21.1" customHeight="1" x14ac:dyDescent="0.3">
      <c r="A6" s="163" t="s">
        <v>184</v>
      </c>
      <c r="B6" s="151">
        <f t="shared" ref="B6:G6" si="0">B7+B8+B9+B10+B11+B12</f>
        <v>190.25</v>
      </c>
      <c r="C6" s="151">
        <f t="shared" si="0"/>
        <v>189</v>
      </c>
      <c r="D6" s="151">
        <f t="shared" si="0"/>
        <v>181.25</v>
      </c>
      <c r="E6" s="151">
        <f t="shared" si="0"/>
        <v>160.5</v>
      </c>
      <c r="F6" s="151">
        <f t="shared" si="0"/>
        <v>153.5</v>
      </c>
      <c r="G6" s="151">
        <f t="shared" si="0"/>
        <v>153.5</v>
      </c>
      <c r="H6" s="135"/>
      <c r="I6" s="135"/>
      <c r="J6" s="135"/>
      <c r="K6" s="2"/>
      <c r="L6" s="2"/>
      <c r="M6" s="2"/>
      <c r="N6" s="2"/>
      <c r="O6" s="2"/>
    </row>
    <row r="7" spans="1:15" ht="19.05" customHeight="1" x14ac:dyDescent="0.3">
      <c r="A7" s="160" t="s">
        <v>185</v>
      </c>
      <c r="B7" s="161">
        <v>6</v>
      </c>
      <c r="C7" s="161">
        <v>6</v>
      </c>
      <c r="D7" s="161">
        <v>6</v>
      </c>
      <c r="E7" s="161">
        <v>6</v>
      </c>
      <c r="F7" s="161">
        <v>6</v>
      </c>
      <c r="G7" s="161">
        <v>6</v>
      </c>
      <c r="H7" s="137"/>
      <c r="I7" s="137"/>
      <c r="J7" s="137"/>
      <c r="K7" s="2"/>
      <c r="L7" s="2"/>
      <c r="M7" s="2"/>
      <c r="N7" s="2"/>
      <c r="O7" s="2"/>
    </row>
    <row r="8" spans="1:15" ht="19.05" customHeight="1" x14ac:dyDescent="0.3">
      <c r="A8" s="61" t="s">
        <v>186</v>
      </c>
      <c r="B8" s="152">
        <v>46.25</v>
      </c>
      <c r="C8" s="152">
        <v>46.75</v>
      </c>
      <c r="D8" s="153">
        <v>47</v>
      </c>
      <c r="E8" s="153">
        <v>42</v>
      </c>
      <c r="F8" s="153">
        <v>41</v>
      </c>
      <c r="G8" s="153">
        <v>41</v>
      </c>
      <c r="H8" s="139"/>
      <c r="I8" s="139"/>
      <c r="J8" s="139"/>
      <c r="K8" s="2"/>
      <c r="L8" s="2"/>
      <c r="M8" s="2"/>
      <c r="N8" s="2"/>
      <c r="O8" s="2"/>
    </row>
    <row r="9" spans="1:15" ht="33.299999999999997" customHeight="1" x14ac:dyDescent="0.3">
      <c r="A9" s="68" t="s">
        <v>187</v>
      </c>
      <c r="B9" s="152">
        <v>64</v>
      </c>
      <c r="C9" s="152">
        <v>64.5</v>
      </c>
      <c r="D9" s="153">
        <v>63</v>
      </c>
      <c r="E9" s="153">
        <v>52.25</v>
      </c>
      <c r="F9" s="153">
        <v>50.75</v>
      </c>
      <c r="G9" s="153">
        <v>50.75</v>
      </c>
      <c r="H9" s="139"/>
      <c r="I9" s="139"/>
      <c r="J9" s="139"/>
      <c r="K9" s="2"/>
      <c r="L9" s="2"/>
      <c r="M9" s="2"/>
      <c r="N9" s="2"/>
      <c r="O9" s="2"/>
    </row>
    <row r="10" spans="1:15" ht="19.7" customHeight="1" x14ac:dyDescent="0.3">
      <c r="A10" s="61" t="s">
        <v>188</v>
      </c>
      <c r="B10" s="152">
        <v>18</v>
      </c>
      <c r="C10" s="152">
        <v>17</v>
      </c>
      <c r="D10" s="153">
        <v>15.25</v>
      </c>
      <c r="E10" s="153">
        <v>14</v>
      </c>
      <c r="F10" s="153">
        <v>13</v>
      </c>
      <c r="G10" s="153">
        <v>13</v>
      </c>
      <c r="H10" s="139"/>
      <c r="I10" s="139"/>
      <c r="J10" s="139"/>
      <c r="K10" s="2"/>
      <c r="L10" s="2"/>
      <c r="M10" s="2"/>
      <c r="N10" s="2"/>
      <c r="O10" s="2"/>
    </row>
    <row r="11" spans="1:15" ht="19.05" customHeight="1" x14ac:dyDescent="0.3">
      <c r="A11" s="154" t="s">
        <v>189</v>
      </c>
      <c r="B11" s="152">
        <v>16</v>
      </c>
      <c r="C11" s="152">
        <v>16</v>
      </c>
      <c r="D11" s="153">
        <v>16.25</v>
      </c>
      <c r="E11" s="153">
        <v>15.75</v>
      </c>
      <c r="F11" s="153">
        <v>15.25</v>
      </c>
      <c r="G11" s="153">
        <v>15.25</v>
      </c>
      <c r="H11" s="139"/>
      <c r="I11" s="139"/>
      <c r="J11" s="139"/>
      <c r="K11" s="2"/>
      <c r="L11" s="2"/>
      <c r="M11" s="2"/>
      <c r="N11" s="2"/>
      <c r="O11" s="2"/>
    </row>
    <row r="12" spans="1:15" ht="19.05" customHeight="1" x14ac:dyDescent="0.3">
      <c r="A12" s="154" t="s">
        <v>190</v>
      </c>
      <c r="B12" s="152">
        <v>40</v>
      </c>
      <c r="C12" s="152">
        <v>38.75</v>
      </c>
      <c r="D12" s="153">
        <v>33.75</v>
      </c>
      <c r="E12" s="153">
        <v>30.5</v>
      </c>
      <c r="F12" s="153">
        <v>27.5</v>
      </c>
      <c r="G12" s="153">
        <v>27.5</v>
      </c>
      <c r="H12" s="139"/>
      <c r="I12" s="139"/>
      <c r="J12" s="139"/>
      <c r="K12" s="2"/>
      <c r="L12" s="2"/>
      <c r="M12" s="2"/>
      <c r="N12" s="2"/>
      <c r="O12" s="2"/>
    </row>
    <row r="13" spans="1:15" ht="35.35" customHeight="1" x14ac:dyDescent="0.3">
      <c r="A13" s="164" t="s">
        <v>191</v>
      </c>
      <c r="B13" s="159">
        <f t="shared" ref="B13:G13" si="1">B14+B15+B16+B17+B18+B19</f>
        <v>190.25</v>
      </c>
      <c r="C13" s="159">
        <f t="shared" si="1"/>
        <v>159.5</v>
      </c>
      <c r="D13" s="165">
        <f t="shared" si="1"/>
        <v>160.25</v>
      </c>
      <c r="E13" s="165">
        <f t="shared" si="1"/>
        <v>143.5</v>
      </c>
      <c r="F13" s="165">
        <f t="shared" si="1"/>
        <v>143.5</v>
      </c>
      <c r="G13" s="165">
        <f t="shared" si="1"/>
        <v>143.5</v>
      </c>
      <c r="H13" s="139"/>
      <c r="I13" s="139"/>
      <c r="J13" s="139"/>
      <c r="K13" s="2"/>
      <c r="L13" s="2"/>
      <c r="M13" s="2"/>
      <c r="N13" s="2"/>
      <c r="O13" s="2"/>
    </row>
    <row r="14" spans="1:15" ht="19.7" customHeight="1" x14ac:dyDescent="0.3">
      <c r="A14" s="160" t="s">
        <v>185</v>
      </c>
      <c r="B14" s="161">
        <v>6</v>
      </c>
      <c r="C14" s="161">
        <v>6</v>
      </c>
      <c r="D14" s="161">
        <v>6</v>
      </c>
      <c r="E14" s="161">
        <v>6</v>
      </c>
      <c r="F14" s="161">
        <v>6</v>
      </c>
      <c r="G14" s="161">
        <v>6</v>
      </c>
      <c r="H14" s="137"/>
      <c r="I14" s="137"/>
      <c r="J14" s="137"/>
      <c r="K14" s="2"/>
      <c r="L14" s="2"/>
      <c r="M14" s="2"/>
      <c r="N14" s="2"/>
      <c r="O14" s="2"/>
    </row>
    <row r="15" spans="1:15" ht="19.05" customHeight="1" x14ac:dyDescent="0.3">
      <c r="A15" s="61" t="s">
        <v>186</v>
      </c>
      <c r="B15" s="152">
        <v>46.25</v>
      </c>
      <c r="C15" s="152">
        <v>43.5</v>
      </c>
      <c r="D15" s="153">
        <v>43.75</v>
      </c>
      <c r="E15" s="153">
        <v>40.5</v>
      </c>
      <c r="F15" s="153">
        <v>40.5</v>
      </c>
      <c r="G15" s="153">
        <v>40.5</v>
      </c>
      <c r="H15" s="139"/>
      <c r="I15" s="139"/>
      <c r="J15" s="139"/>
      <c r="K15" s="2"/>
      <c r="L15" s="2"/>
      <c r="M15" s="2"/>
      <c r="N15" s="2"/>
      <c r="O15" s="2"/>
    </row>
    <row r="16" spans="1:15" ht="29.9" customHeight="1" x14ac:dyDescent="0.3">
      <c r="A16" s="68" t="s">
        <v>187</v>
      </c>
      <c r="B16" s="152">
        <v>64</v>
      </c>
      <c r="C16" s="152">
        <v>53.75</v>
      </c>
      <c r="D16" s="153">
        <v>54</v>
      </c>
      <c r="E16" s="153">
        <v>50.25</v>
      </c>
      <c r="F16" s="153">
        <v>50.25</v>
      </c>
      <c r="G16" s="153">
        <v>50.25</v>
      </c>
      <c r="H16" s="139"/>
      <c r="I16" s="139"/>
      <c r="J16" s="139"/>
      <c r="K16" s="2"/>
      <c r="L16" s="2"/>
      <c r="M16" s="2"/>
      <c r="N16" s="2"/>
      <c r="O16" s="2"/>
    </row>
    <row r="17" spans="1:15" ht="19.7" customHeight="1" x14ac:dyDescent="0.3">
      <c r="A17" s="61" t="s">
        <v>188</v>
      </c>
      <c r="B17" s="152">
        <v>18</v>
      </c>
      <c r="C17" s="152">
        <v>13.75</v>
      </c>
      <c r="D17" s="153">
        <v>13.75</v>
      </c>
      <c r="E17" s="153">
        <v>10</v>
      </c>
      <c r="F17" s="153">
        <v>10</v>
      </c>
      <c r="G17" s="153">
        <v>10</v>
      </c>
      <c r="H17" s="139"/>
      <c r="I17" s="139"/>
      <c r="J17" s="139"/>
      <c r="K17" s="2"/>
      <c r="L17" s="2"/>
      <c r="M17" s="2"/>
      <c r="N17" s="2"/>
      <c r="O17" s="2"/>
    </row>
    <row r="18" spans="1:15" ht="19.05" customHeight="1" x14ac:dyDescent="0.3">
      <c r="A18" s="154" t="s">
        <v>189</v>
      </c>
      <c r="B18" s="152">
        <v>16</v>
      </c>
      <c r="C18" s="152">
        <v>16</v>
      </c>
      <c r="D18" s="153">
        <v>16.25</v>
      </c>
      <c r="E18" s="153">
        <v>15</v>
      </c>
      <c r="F18" s="153">
        <v>15</v>
      </c>
      <c r="G18" s="153">
        <v>15</v>
      </c>
      <c r="H18" s="139"/>
      <c r="I18" s="139"/>
      <c r="J18" s="139"/>
      <c r="K18" s="2"/>
      <c r="L18" s="2"/>
      <c r="M18" s="2"/>
      <c r="N18" s="2"/>
      <c r="O18" s="2"/>
    </row>
    <row r="19" spans="1:15" ht="17.7" customHeight="1" x14ac:dyDescent="0.3">
      <c r="A19" s="154" t="s">
        <v>190</v>
      </c>
      <c r="B19" s="152">
        <v>40</v>
      </c>
      <c r="C19" s="152">
        <v>26.5</v>
      </c>
      <c r="D19" s="153">
        <v>26.5</v>
      </c>
      <c r="E19" s="153">
        <v>21.75</v>
      </c>
      <c r="F19" s="153">
        <v>21.75</v>
      </c>
      <c r="G19" s="153">
        <v>21.75</v>
      </c>
      <c r="H19" s="139"/>
      <c r="I19" s="139"/>
      <c r="J19" s="139"/>
      <c r="K19" s="2"/>
      <c r="L19" s="2"/>
      <c r="M19" s="2"/>
      <c r="N19" s="2"/>
      <c r="O19" s="2"/>
    </row>
    <row r="20" spans="1:15" ht="19.7" customHeight="1" x14ac:dyDescent="0.3">
      <c r="A20" s="164" t="s">
        <v>192</v>
      </c>
      <c r="B20" s="159">
        <f t="shared" ref="B20:G20" si="2">B21+B22+B23+B24+B25+B26</f>
        <v>157</v>
      </c>
      <c r="C20" s="159">
        <f t="shared" si="2"/>
        <v>155</v>
      </c>
      <c r="D20" s="165">
        <f t="shared" si="2"/>
        <v>156</v>
      </c>
      <c r="E20" s="165">
        <f t="shared" si="2"/>
        <v>142</v>
      </c>
      <c r="F20" s="165">
        <f t="shared" si="2"/>
        <v>142</v>
      </c>
      <c r="G20" s="165">
        <f t="shared" si="2"/>
        <v>142</v>
      </c>
      <c r="H20" s="139"/>
      <c r="I20" s="139"/>
      <c r="J20" s="139"/>
      <c r="K20" s="2"/>
      <c r="L20" s="2"/>
      <c r="M20" s="2"/>
      <c r="N20" s="2"/>
      <c r="O20" s="2"/>
    </row>
    <row r="21" spans="1:15" ht="19.7" customHeight="1" x14ac:dyDescent="0.3">
      <c r="A21" s="160" t="s">
        <v>185</v>
      </c>
      <c r="B21" s="161">
        <v>6</v>
      </c>
      <c r="C21" s="161">
        <v>6</v>
      </c>
      <c r="D21" s="161">
        <v>6</v>
      </c>
      <c r="E21" s="161">
        <v>6</v>
      </c>
      <c r="F21" s="161">
        <v>6</v>
      </c>
      <c r="G21" s="161">
        <v>6</v>
      </c>
      <c r="H21" s="137"/>
      <c r="I21" s="137"/>
      <c r="J21" s="137"/>
      <c r="K21" s="2"/>
      <c r="L21" s="2"/>
      <c r="M21" s="2"/>
      <c r="N21" s="2"/>
      <c r="O21" s="2"/>
    </row>
    <row r="22" spans="1:15" ht="17.7" customHeight="1" x14ac:dyDescent="0.3">
      <c r="A22" s="61" t="s">
        <v>186</v>
      </c>
      <c r="B22" s="152">
        <v>39</v>
      </c>
      <c r="C22" s="152">
        <v>43</v>
      </c>
      <c r="D22" s="153">
        <v>43</v>
      </c>
      <c r="E22" s="153">
        <v>39</v>
      </c>
      <c r="F22" s="153">
        <v>39</v>
      </c>
      <c r="G22" s="153">
        <v>39</v>
      </c>
      <c r="H22" s="139"/>
      <c r="I22" s="139"/>
      <c r="J22" s="139"/>
      <c r="K22" s="2"/>
      <c r="L22" s="2"/>
      <c r="M22" s="2"/>
      <c r="N22" s="2"/>
      <c r="O22" s="2"/>
    </row>
    <row r="23" spans="1:15" ht="30.6" customHeight="1" x14ac:dyDescent="0.3">
      <c r="A23" s="68" t="s">
        <v>187</v>
      </c>
      <c r="B23" s="152">
        <v>53</v>
      </c>
      <c r="C23" s="152">
        <v>53</v>
      </c>
      <c r="D23" s="153">
        <v>53</v>
      </c>
      <c r="E23" s="153">
        <v>50</v>
      </c>
      <c r="F23" s="153">
        <v>50</v>
      </c>
      <c r="G23" s="153">
        <v>50</v>
      </c>
      <c r="H23" s="139"/>
      <c r="I23" s="139"/>
      <c r="J23" s="139"/>
      <c r="K23" s="2"/>
      <c r="L23" s="2"/>
      <c r="M23" s="2"/>
      <c r="N23" s="2"/>
      <c r="O23" s="2"/>
    </row>
    <row r="24" spans="1:15" ht="17.7" customHeight="1" x14ac:dyDescent="0.3">
      <c r="A24" s="61" t="s">
        <v>188</v>
      </c>
      <c r="B24" s="152">
        <v>14</v>
      </c>
      <c r="C24" s="152">
        <v>13</v>
      </c>
      <c r="D24" s="153">
        <v>13</v>
      </c>
      <c r="E24" s="153">
        <v>10</v>
      </c>
      <c r="F24" s="153">
        <v>10</v>
      </c>
      <c r="G24" s="153">
        <v>10</v>
      </c>
      <c r="H24" s="139"/>
      <c r="I24" s="139"/>
      <c r="J24" s="139"/>
      <c r="K24" s="2"/>
      <c r="L24" s="2"/>
      <c r="M24" s="2"/>
      <c r="N24" s="2"/>
      <c r="O24" s="2"/>
    </row>
    <row r="25" spans="1:15" ht="18.350000000000001" customHeight="1" x14ac:dyDescent="0.3">
      <c r="A25" s="154" t="s">
        <v>189</v>
      </c>
      <c r="B25" s="152">
        <v>16</v>
      </c>
      <c r="C25" s="152">
        <v>16</v>
      </c>
      <c r="D25" s="153">
        <v>16</v>
      </c>
      <c r="E25" s="153">
        <v>15</v>
      </c>
      <c r="F25" s="153">
        <v>15</v>
      </c>
      <c r="G25" s="153">
        <v>15</v>
      </c>
      <c r="H25" s="139"/>
      <c r="I25" s="139"/>
      <c r="J25" s="139"/>
      <c r="K25" s="2"/>
      <c r="L25" s="2"/>
      <c r="M25" s="2"/>
      <c r="N25" s="2"/>
      <c r="O25" s="2"/>
    </row>
    <row r="26" spans="1:15" ht="19.05" customHeight="1" x14ac:dyDescent="0.3">
      <c r="A26" s="154" t="s">
        <v>190</v>
      </c>
      <c r="B26" s="152">
        <v>29</v>
      </c>
      <c r="C26" s="152">
        <v>24</v>
      </c>
      <c r="D26" s="153">
        <v>25</v>
      </c>
      <c r="E26" s="153">
        <v>22</v>
      </c>
      <c r="F26" s="153">
        <v>22</v>
      </c>
      <c r="G26" s="153">
        <v>22</v>
      </c>
      <c r="H26" s="139"/>
      <c r="I26" s="139"/>
      <c r="J26" s="139"/>
      <c r="K26" s="2"/>
      <c r="L26" s="2"/>
      <c r="M26" s="2"/>
      <c r="N26" s="2"/>
      <c r="O26" s="2"/>
    </row>
    <row r="27" spans="1:15" ht="20.399999999999999" customHeight="1" x14ac:dyDescent="0.3">
      <c r="A27" s="164" t="s">
        <v>193</v>
      </c>
      <c r="B27" s="167">
        <f t="shared" ref="B27:G27" si="3">B28+B29+B30+B31+B32+B33</f>
        <v>33200880</v>
      </c>
      <c r="C27" s="167">
        <f t="shared" si="3"/>
        <v>31018251</v>
      </c>
      <c r="D27" s="168">
        <f t="shared" si="3"/>
        <v>31689000</v>
      </c>
      <c r="E27" s="168">
        <f t="shared" si="3"/>
        <v>31688996</v>
      </c>
      <c r="F27" s="168">
        <f t="shared" si="3"/>
        <v>30912340</v>
      </c>
      <c r="G27" s="168">
        <f t="shared" si="3"/>
        <v>30947930</v>
      </c>
      <c r="H27" s="139"/>
      <c r="I27" s="139"/>
      <c r="J27" s="139"/>
      <c r="K27" s="2"/>
      <c r="L27" s="2"/>
      <c r="M27" s="2"/>
      <c r="N27" s="2"/>
      <c r="O27" s="2"/>
    </row>
    <row r="28" spans="1:15" ht="18.350000000000001" customHeight="1" x14ac:dyDescent="0.3">
      <c r="A28" s="160" t="s">
        <v>185</v>
      </c>
      <c r="B28" s="106">
        <v>1609960</v>
      </c>
      <c r="C28" s="106">
        <v>1631030</v>
      </c>
      <c r="D28" s="106">
        <v>1672190</v>
      </c>
      <c r="E28" s="106">
        <v>1672190</v>
      </c>
      <c r="F28" s="106">
        <v>1675880</v>
      </c>
      <c r="G28" s="106">
        <v>1705740</v>
      </c>
      <c r="H28" s="141"/>
      <c r="I28" s="141"/>
      <c r="J28" s="141"/>
      <c r="K28" s="2"/>
      <c r="L28" s="2"/>
      <c r="M28" s="2"/>
      <c r="N28" s="2"/>
      <c r="O28" s="2"/>
    </row>
    <row r="29" spans="1:15" ht="18.350000000000001" customHeight="1" x14ac:dyDescent="0.3">
      <c r="A29" s="61" t="s">
        <v>186</v>
      </c>
      <c r="B29" s="155">
        <v>12572620</v>
      </c>
      <c r="C29" s="155">
        <v>11501710</v>
      </c>
      <c r="D29" s="156">
        <v>11650510</v>
      </c>
      <c r="E29" s="156">
        <v>11890731</v>
      </c>
      <c r="F29" s="156">
        <v>11870450</v>
      </c>
      <c r="G29" s="156">
        <v>11880720</v>
      </c>
      <c r="H29" s="143"/>
      <c r="I29" s="143"/>
      <c r="J29" s="143"/>
      <c r="K29" s="2"/>
      <c r="L29" s="2"/>
      <c r="M29" s="2"/>
      <c r="N29" s="2"/>
      <c r="O29" s="2"/>
    </row>
    <row r="30" spans="1:15" ht="35.35" customHeight="1" x14ac:dyDescent="0.3">
      <c r="A30" s="68" t="s">
        <v>187</v>
      </c>
      <c r="B30" s="155">
        <v>11508920</v>
      </c>
      <c r="C30" s="155">
        <v>10589900</v>
      </c>
      <c r="D30" s="156">
        <v>10854890</v>
      </c>
      <c r="E30" s="156">
        <v>10733350</v>
      </c>
      <c r="F30" s="156">
        <v>10270450</v>
      </c>
      <c r="G30" s="156">
        <v>10260190</v>
      </c>
      <c r="H30" s="143"/>
      <c r="I30" s="143"/>
      <c r="J30" s="143"/>
      <c r="K30" s="2"/>
      <c r="L30" s="116"/>
      <c r="M30" s="2"/>
      <c r="N30" s="2"/>
      <c r="O30" s="2"/>
    </row>
    <row r="31" spans="1:15" ht="19.7" customHeight="1" x14ac:dyDescent="0.3">
      <c r="A31" s="61" t="s">
        <v>188</v>
      </c>
      <c r="B31" s="155">
        <v>1505050</v>
      </c>
      <c r="C31" s="155">
        <v>1275210</v>
      </c>
      <c r="D31" s="156">
        <v>1495810</v>
      </c>
      <c r="E31" s="156">
        <v>1411680</v>
      </c>
      <c r="F31" s="156">
        <v>1410880</v>
      </c>
      <c r="G31" s="156">
        <v>1395240</v>
      </c>
      <c r="H31" s="143"/>
      <c r="I31" s="143"/>
      <c r="J31" s="143"/>
      <c r="K31" s="2"/>
      <c r="L31" s="116"/>
      <c r="M31" s="2"/>
      <c r="N31" s="2"/>
      <c r="O31" s="2"/>
    </row>
    <row r="32" spans="1:15" ht="18.350000000000001" customHeight="1" x14ac:dyDescent="0.3">
      <c r="A32" s="154" t="s">
        <v>189</v>
      </c>
      <c r="B32" s="155">
        <v>2374670</v>
      </c>
      <c r="C32" s="155">
        <v>2333711</v>
      </c>
      <c r="D32" s="156">
        <v>2500480</v>
      </c>
      <c r="E32" s="156">
        <v>2554580</v>
      </c>
      <c r="F32" s="156">
        <v>2454120</v>
      </c>
      <c r="G32" s="156">
        <v>2431190</v>
      </c>
      <c r="H32" s="143"/>
      <c r="I32" s="143"/>
      <c r="J32" s="143"/>
      <c r="K32" s="2"/>
      <c r="L32" s="2"/>
      <c r="M32" s="2"/>
      <c r="N32" s="2"/>
      <c r="O32" s="2"/>
    </row>
    <row r="33" spans="1:15" ht="19.7" customHeight="1" x14ac:dyDescent="0.3">
      <c r="A33" s="154" t="s">
        <v>190</v>
      </c>
      <c r="B33" s="155">
        <v>3629660</v>
      </c>
      <c r="C33" s="155">
        <v>3686690</v>
      </c>
      <c r="D33" s="156">
        <v>3515120</v>
      </c>
      <c r="E33" s="156">
        <v>3426465</v>
      </c>
      <c r="F33" s="156">
        <v>3230560</v>
      </c>
      <c r="G33" s="156">
        <v>3274850</v>
      </c>
      <c r="H33" s="143"/>
      <c r="I33" s="143"/>
      <c r="J33" s="143"/>
      <c r="K33" s="2"/>
      <c r="L33" s="2"/>
      <c r="M33" s="2"/>
      <c r="N33" s="2"/>
      <c r="O33" s="2"/>
    </row>
    <row r="34" spans="1:15" ht="42.8" hidden="1" customHeight="1" x14ac:dyDescent="0.3">
      <c r="A34" s="140"/>
      <c r="B34" s="142"/>
      <c r="C34" s="142"/>
      <c r="D34" s="143"/>
      <c r="E34" s="143"/>
      <c r="F34" s="143"/>
      <c r="G34" s="143"/>
      <c r="H34" s="143"/>
      <c r="I34" s="143"/>
      <c r="J34" s="143"/>
      <c r="K34" s="2"/>
      <c r="L34" s="2"/>
      <c r="M34" s="2"/>
      <c r="N34" s="2"/>
      <c r="O34" s="2"/>
    </row>
    <row r="35" spans="1:15" ht="42.8" hidden="1" customHeight="1" x14ac:dyDescent="0.3">
      <c r="A35" s="136" t="s">
        <v>194</v>
      </c>
      <c r="B35" s="144"/>
      <c r="C35" s="144"/>
      <c r="D35" s="143"/>
      <c r="E35" s="144" t="s">
        <v>161</v>
      </c>
      <c r="F35" s="144"/>
      <c r="G35" s="143"/>
      <c r="H35" s="144"/>
      <c r="I35" s="144"/>
      <c r="J35" s="143"/>
      <c r="K35" s="2"/>
      <c r="L35" s="2"/>
      <c r="M35" s="2"/>
      <c r="N35" s="2"/>
      <c r="O35" s="2"/>
    </row>
    <row r="36" spans="1:15" ht="42.8" hidden="1" customHeight="1" x14ac:dyDescent="0.3">
      <c r="A36" s="138"/>
      <c r="B36" s="144"/>
      <c r="C36" s="144" t="s">
        <v>4</v>
      </c>
      <c r="D36" s="143" t="s">
        <v>195</v>
      </c>
      <c r="E36" s="144"/>
      <c r="F36" s="144"/>
      <c r="G36" s="143"/>
      <c r="H36" s="144"/>
      <c r="I36" s="144"/>
      <c r="J36" s="143"/>
      <c r="K36" s="2"/>
      <c r="L36" s="2"/>
      <c r="M36" s="2"/>
      <c r="N36" s="2"/>
      <c r="O36" s="2"/>
    </row>
    <row r="37" spans="1:15" ht="42.8" hidden="1" customHeight="1" x14ac:dyDescent="0.3">
      <c r="A37" s="138"/>
      <c r="B37" s="144"/>
      <c r="C37" s="144"/>
      <c r="D37" s="143"/>
      <c r="E37" s="144"/>
      <c r="F37" s="144"/>
      <c r="G37" s="143"/>
      <c r="H37" s="144"/>
      <c r="I37" s="144"/>
      <c r="J37" s="143"/>
      <c r="K37" s="2"/>
      <c r="L37" s="2"/>
      <c r="M37" s="2"/>
      <c r="N37" s="2"/>
      <c r="O37" s="2"/>
    </row>
    <row r="38" spans="1:15" ht="42.8" hidden="1" customHeight="1" x14ac:dyDescent="0.3">
      <c r="A38" s="138" t="s">
        <v>196</v>
      </c>
      <c r="B38" s="144"/>
      <c r="C38" s="144"/>
      <c r="D38" s="143"/>
      <c r="E38" s="144"/>
      <c r="F38" s="144"/>
      <c r="G38" s="143"/>
      <c r="H38" s="144"/>
      <c r="I38" s="144"/>
      <c r="J38" s="143"/>
      <c r="K38" s="2"/>
      <c r="L38" s="2"/>
      <c r="M38" s="2"/>
      <c r="N38" s="2"/>
      <c r="O38" s="2"/>
    </row>
    <row r="39" spans="1:15" ht="42.8" hidden="1" customHeight="1" x14ac:dyDescent="0.3">
      <c r="A39" s="140"/>
      <c r="B39" s="144"/>
      <c r="C39" s="144"/>
      <c r="D39" s="143"/>
      <c r="E39" s="144"/>
      <c r="F39" s="144"/>
      <c r="G39" s="143"/>
      <c r="H39" s="144"/>
      <c r="I39" s="144"/>
      <c r="J39" s="143"/>
      <c r="K39" s="2"/>
      <c r="L39" s="2"/>
      <c r="M39" s="2"/>
      <c r="N39" s="2"/>
      <c r="O39" s="2"/>
    </row>
    <row r="40" spans="1:15" ht="24.65" hidden="1" customHeight="1" x14ac:dyDescent="0.3">
      <c r="A40" s="140"/>
      <c r="B40" s="144"/>
      <c r="C40" s="144"/>
      <c r="D40" s="143"/>
      <c r="E40" s="144"/>
      <c r="F40" s="144"/>
      <c r="G40" s="143"/>
      <c r="H40" s="144"/>
      <c r="I40" s="144"/>
      <c r="J40" s="143"/>
      <c r="K40" s="2"/>
      <c r="L40" s="2"/>
      <c r="M40" s="2"/>
      <c r="N40" s="2"/>
      <c r="O40" s="2"/>
    </row>
    <row r="41" spans="1:15" ht="24.65" customHeight="1" x14ac:dyDescent="0.3">
      <c r="A41" s="140"/>
      <c r="B41" s="144"/>
      <c r="C41" s="144"/>
      <c r="D41" s="143"/>
      <c r="E41" s="144"/>
      <c r="F41" s="144"/>
      <c r="G41" s="143"/>
      <c r="H41" s="144"/>
      <c r="I41" s="144"/>
      <c r="J41" s="143"/>
      <c r="K41" s="2"/>
      <c r="L41" s="2"/>
      <c r="M41" s="2"/>
      <c r="N41" s="2"/>
      <c r="O41" s="2"/>
    </row>
    <row r="42" spans="1:15" ht="18.7" customHeight="1" x14ac:dyDescent="0.3">
      <c r="A42" s="16" t="s">
        <v>57</v>
      </c>
      <c r="B42" s="17"/>
      <c r="C42" s="24"/>
      <c r="D42" s="17"/>
      <c r="E42" s="245" t="s">
        <v>161</v>
      </c>
      <c r="F42" s="245"/>
      <c r="G42" s="145"/>
      <c r="H42" s="130"/>
      <c r="I42" s="130"/>
      <c r="J42" s="130"/>
    </row>
    <row r="43" spans="1:15" ht="21.75" customHeight="1" x14ac:dyDescent="0.3">
      <c r="A43" s="19"/>
      <c r="B43" s="149"/>
      <c r="C43" s="21" t="s">
        <v>4</v>
      </c>
      <c r="D43" s="21"/>
      <c r="E43" s="246" t="s">
        <v>198</v>
      </c>
      <c r="F43" s="246"/>
      <c r="G43" s="145"/>
      <c r="H43" s="130"/>
      <c r="I43" s="130"/>
      <c r="J43" s="130"/>
    </row>
    <row r="44" spans="1:15" x14ac:dyDescent="0.3">
      <c r="A44" s="146"/>
      <c r="B44" s="147"/>
      <c r="C44" s="147"/>
      <c r="D44" s="147"/>
      <c r="E44" s="148"/>
      <c r="F44" s="257"/>
      <c r="G44" s="257"/>
      <c r="H44" s="130"/>
      <c r="I44" s="130"/>
      <c r="J44" s="130"/>
    </row>
    <row r="45" spans="1:15" ht="13.95" customHeight="1" x14ac:dyDescent="0.3">
      <c r="A45" s="19"/>
      <c r="B45" s="20"/>
      <c r="C45" s="21"/>
      <c r="D45" s="21"/>
      <c r="E45" s="244"/>
      <c r="F45" s="244"/>
      <c r="G45" s="244"/>
      <c r="H45" s="130"/>
      <c r="I45" s="130"/>
      <c r="J45" s="130"/>
    </row>
    <row r="46" spans="1:15" x14ac:dyDescent="0.3">
      <c r="A46" s="19"/>
      <c r="B46" s="20"/>
      <c r="C46" s="20"/>
      <c r="D46" s="20"/>
      <c r="E46" s="20"/>
      <c r="F46" s="258"/>
      <c r="G46" s="258"/>
      <c r="H46" s="130"/>
      <c r="I46" s="130"/>
      <c r="J46" s="130"/>
    </row>
    <row r="47" spans="1:15" x14ac:dyDescent="0.3">
      <c r="A47" s="19"/>
      <c r="B47" s="20"/>
      <c r="C47" s="21"/>
      <c r="D47" s="21"/>
      <c r="E47" s="244"/>
      <c r="F47" s="244"/>
      <c r="G47" s="244"/>
      <c r="H47" s="130"/>
      <c r="I47" s="130"/>
      <c r="J47" s="130"/>
    </row>
    <row r="48" spans="1:15" x14ac:dyDescent="0.3">
      <c r="A48"/>
      <c r="B48"/>
      <c r="C48"/>
      <c r="D48"/>
      <c r="E48"/>
      <c r="F48"/>
      <c r="G48"/>
    </row>
    <row r="49" spans="1:7" x14ac:dyDescent="0.3">
      <c r="A49"/>
      <c r="B49"/>
      <c r="C49"/>
      <c r="D49"/>
      <c r="E49"/>
      <c r="F49"/>
      <c r="G49"/>
    </row>
    <row r="50" spans="1:7" x14ac:dyDescent="0.3">
      <c r="B50"/>
      <c r="C50"/>
      <c r="D50"/>
      <c r="E50"/>
      <c r="F50"/>
      <c r="G50"/>
    </row>
    <row r="51" spans="1:7" x14ac:dyDescent="0.3">
      <c r="A51"/>
      <c r="B51"/>
      <c r="C51"/>
      <c r="D51"/>
      <c r="E51"/>
      <c r="F51"/>
      <c r="G51"/>
    </row>
  </sheetData>
  <mergeCells count="14">
    <mergeCell ref="A3:A4"/>
    <mergeCell ref="H4:J4"/>
    <mergeCell ref="F44:G44"/>
    <mergeCell ref="E45:G45"/>
    <mergeCell ref="F46:G46"/>
    <mergeCell ref="E47:G47"/>
    <mergeCell ref="E42:F42"/>
    <mergeCell ref="E43:F43"/>
    <mergeCell ref="B1:E1"/>
    <mergeCell ref="B2:E2"/>
    <mergeCell ref="F1:G1"/>
    <mergeCell ref="B3:C3"/>
    <mergeCell ref="F3:G3"/>
    <mergeCell ref="D3:E3"/>
  </mergeCells>
  <pageMargins left="0.62992125984251968" right="0.43307086614173229" top="0.55118110236220474" bottom="0.55118110236220474" header="0" footer="0"/>
  <pageSetup paperSize="9" scale="7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view="pageBreakPreview" zoomScaleNormal="100" zoomScaleSheetLayoutView="100" workbookViewId="0">
      <selection activeCell="F11" sqref="F11"/>
    </sheetView>
  </sheetViews>
  <sheetFormatPr defaultRowHeight="14.3" x14ac:dyDescent="0.25"/>
  <cols>
    <col min="1" max="1" width="7" customWidth="1"/>
    <col min="2" max="2" width="31.625" customWidth="1"/>
    <col min="3" max="3" width="10.25" customWidth="1"/>
    <col min="4" max="4" width="16.875" customWidth="1"/>
    <col min="5" max="5" width="16" customWidth="1"/>
    <col min="6" max="6" width="15.75" customWidth="1"/>
    <col min="7" max="7" width="16.625" customWidth="1"/>
    <col min="8" max="8" width="20.375" customWidth="1"/>
  </cols>
  <sheetData>
    <row r="1" spans="2:8" ht="15.65" x14ac:dyDescent="0.25">
      <c r="B1" s="260" t="s">
        <v>162</v>
      </c>
      <c r="C1" s="260"/>
      <c r="D1" s="260"/>
      <c r="E1" s="260"/>
      <c r="F1" s="260"/>
      <c r="G1" s="260"/>
    </row>
    <row r="2" spans="2:8" ht="15.65" x14ac:dyDescent="0.25">
      <c r="B2" s="261" t="s">
        <v>225</v>
      </c>
      <c r="C2" s="260"/>
      <c r="D2" s="260"/>
      <c r="E2" s="260"/>
      <c r="F2" s="260"/>
      <c r="G2" s="260"/>
    </row>
    <row r="3" spans="2:8" ht="15.65" x14ac:dyDescent="0.25">
      <c r="B3" s="50"/>
      <c r="C3" s="50"/>
      <c r="D3" s="50"/>
      <c r="E3" s="50"/>
      <c r="F3" s="50"/>
      <c r="G3" s="127" t="s">
        <v>44</v>
      </c>
    </row>
    <row r="4" spans="2:8" ht="171.85" x14ac:dyDescent="0.25">
      <c r="B4" s="14" t="s">
        <v>116</v>
      </c>
      <c r="C4" s="14" t="s">
        <v>117</v>
      </c>
      <c r="D4" s="14" t="s">
        <v>118</v>
      </c>
      <c r="E4" s="14" t="s">
        <v>119</v>
      </c>
      <c r="F4" s="14" t="s">
        <v>120</v>
      </c>
      <c r="G4" s="14" t="s">
        <v>121</v>
      </c>
      <c r="H4" s="81" t="s">
        <v>115</v>
      </c>
    </row>
    <row r="5" spans="2:8" ht="15.65" x14ac:dyDescent="0.25">
      <c r="B5" s="49" t="s">
        <v>78</v>
      </c>
      <c r="C5" s="117">
        <v>0</v>
      </c>
      <c r="D5" s="117">
        <v>7411780</v>
      </c>
      <c r="E5" s="117">
        <v>0</v>
      </c>
      <c r="F5" s="117">
        <v>0</v>
      </c>
      <c r="G5" s="118">
        <f>C5+D5+E5+F5</f>
        <v>7411780</v>
      </c>
      <c r="H5" s="124"/>
    </row>
    <row r="6" spans="2:8" ht="18" customHeight="1" x14ac:dyDescent="0.25">
      <c r="B6" s="41" t="s">
        <v>79</v>
      </c>
      <c r="C6" s="119">
        <v>0</v>
      </c>
      <c r="D6" s="119">
        <v>1593534</v>
      </c>
      <c r="E6" s="119">
        <v>0</v>
      </c>
      <c r="F6" s="119">
        <v>0</v>
      </c>
      <c r="G6" s="118">
        <f t="shared" ref="G6:G21" si="0">C6+D6+E6+F6</f>
        <v>1593534</v>
      </c>
      <c r="H6" s="124"/>
    </row>
    <row r="7" spans="2:8" ht="15.65" x14ac:dyDescent="0.25">
      <c r="B7" s="41" t="s">
        <v>122</v>
      </c>
      <c r="C7" s="119">
        <v>0</v>
      </c>
      <c r="D7" s="119">
        <v>0</v>
      </c>
      <c r="E7" s="119">
        <v>0</v>
      </c>
      <c r="F7" s="119">
        <v>0</v>
      </c>
      <c r="G7" s="118">
        <f t="shared" si="0"/>
        <v>0</v>
      </c>
    </row>
    <row r="8" spans="2:8" ht="31.25" x14ac:dyDescent="0.25">
      <c r="B8" s="44" t="s">
        <v>80</v>
      </c>
      <c r="C8" s="119">
        <v>0</v>
      </c>
      <c r="D8" s="119">
        <v>0</v>
      </c>
      <c r="E8" s="119">
        <v>0</v>
      </c>
      <c r="F8" s="119">
        <v>0</v>
      </c>
      <c r="G8" s="118">
        <f t="shared" si="0"/>
        <v>0</v>
      </c>
    </row>
    <row r="9" spans="2:8" ht="31.25" x14ac:dyDescent="0.25">
      <c r="B9" s="44" t="s">
        <v>83</v>
      </c>
      <c r="C9" s="119">
        <v>0</v>
      </c>
      <c r="D9" s="119">
        <v>56694</v>
      </c>
      <c r="E9" s="119">
        <v>0</v>
      </c>
      <c r="F9" s="119">
        <v>0</v>
      </c>
      <c r="G9" s="118">
        <f t="shared" si="0"/>
        <v>56694</v>
      </c>
      <c r="H9" s="124"/>
    </row>
    <row r="10" spans="2:8" ht="15.65" x14ac:dyDescent="0.25">
      <c r="B10" s="41" t="s">
        <v>84</v>
      </c>
      <c r="C10" s="119">
        <v>0</v>
      </c>
      <c r="D10" s="119">
        <v>0</v>
      </c>
      <c r="E10" s="119">
        <v>0</v>
      </c>
      <c r="F10" s="119">
        <v>0</v>
      </c>
      <c r="G10" s="118">
        <f t="shared" si="0"/>
        <v>0</v>
      </c>
    </row>
    <row r="11" spans="2:8" ht="31.25" x14ac:dyDescent="0.25">
      <c r="B11" s="44" t="s">
        <v>123</v>
      </c>
      <c r="C11" s="119">
        <f>C12+C13+C14+C15+C16+C17</f>
        <v>0</v>
      </c>
      <c r="D11" s="119">
        <f>D12+D13+D14+D15+D16+D17</f>
        <v>0</v>
      </c>
      <c r="E11" s="119">
        <f>E12+E13+E14+E15+E16+E17</f>
        <v>0</v>
      </c>
      <c r="F11" s="119">
        <f>F12+F13+F14+F15+F16+F17</f>
        <v>0</v>
      </c>
      <c r="G11" s="118">
        <f t="shared" si="0"/>
        <v>0</v>
      </c>
    </row>
    <row r="12" spans="2:8" ht="15.65" x14ac:dyDescent="0.25">
      <c r="B12" s="41" t="s">
        <v>124</v>
      </c>
      <c r="C12" s="119">
        <v>0</v>
      </c>
      <c r="D12" s="119">
        <v>0</v>
      </c>
      <c r="E12" s="119">
        <v>0</v>
      </c>
      <c r="F12" s="119">
        <v>0</v>
      </c>
      <c r="G12" s="118">
        <f t="shared" si="0"/>
        <v>0</v>
      </c>
    </row>
    <row r="13" spans="2:8" ht="31.25" x14ac:dyDescent="0.25">
      <c r="B13" s="44" t="s">
        <v>125</v>
      </c>
      <c r="C13" s="119">
        <v>0</v>
      </c>
      <c r="D13" s="119">
        <v>0</v>
      </c>
      <c r="E13" s="119">
        <v>0</v>
      </c>
      <c r="F13" s="119">
        <v>0</v>
      </c>
      <c r="G13" s="118">
        <f t="shared" si="0"/>
        <v>0</v>
      </c>
    </row>
    <row r="14" spans="2:8" ht="15.65" x14ac:dyDescent="0.25">
      <c r="B14" s="41" t="s">
        <v>126</v>
      </c>
      <c r="C14" s="119">
        <v>0</v>
      </c>
      <c r="D14" s="119">
        <v>0</v>
      </c>
      <c r="E14" s="119">
        <v>0</v>
      </c>
      <c r="F14" s="119">
        <v>0</v>
      </c>
      <c r="G14" s="118">
        <f t="shared" si="0"/>
        <v>0</v>
      </c>
    </row>
    <row r="15" spans="2:8" ht="15.65" x14ac:dyDescent="0.25">
      <c r="B15" s="41" t="s">
        <v>127</v>
      </c>
      <c r="C15" s="119">
        <v>0</v>
      </c>
      <c r="D15" s="119">
        <v>0</v>
      </c>
      <c r="E15" s="119">
        <v>0</v>
      </c>
      <c r="F15" s="119">
        <v>0</v>
      </c>
      <c r="G15" s="118">
        <f t="shared" si="0"/>
        <v>0</v>
      </c>
    </row>
    <row r="16" spans="2:8" ht="15.65" x14ac:dyDescent="0.25">
      <c r="B16" s="41" t="s">
        <v>128</v>
      </c>
      <c r="C16" s="119">
        <v>0</v>
      </c>
      <c r="D16" s="119">
        <v>0</v>
      </c>
      <c r="E16" s="119">
        <v>0</v>
      </c>
      <c r="F16" s="119">
        <v>0</v>
      </c>
      <c r="G16" s="118">
        <f t="shared" si="0"/>
        <v>0</v>
      </c>
    </row>
    <row r="17" spans="2:8" ht="15.65" x14ac:dyDescent="0.25">
      <c r="B17" s="41" t="s">
        <v>129</v>
      </c>
      <c r="C17" s="119">
        <v>0</v>
      </c>
      <c r="D17" s="119">
        <v>0</v>
      </c>
      <c r="E17" s="119">
        <v>0</v>
      </c>
      <c r="F17" s="119">
        <v>0</v>
      </c>
      <c r="G17" s="118">
        <f t="shared" si="0"/>
        <v>0</v>
      </c>
    </row>
    <row r="18" spans="2:8" ht="62.5" x14ac:dyDescent="0.25">
      <c r="B18" s="44" t="s">
        <v>86</v>
      </c>
      <c r="C18" s="119">
        <v>0</v>
      </c>
      <c r="D18" s="119">
        <v>0</v>
      </c>
      <c r="E18" s="119">
        <v>0</v>
      </c>
      <c r="F18" s="119">
        <v>0</v>
      </c>
      <c r="G18" s="118">
        <f t="shared" si="0"/>
        <v>0</v>
      </c>
      <c r="H18" s="125"/>
    </row>
    <row r="19" spans="2:8" ht="15.65" x14ac:dyDescent="0.25">
      <c r="B19" s="41" t="s">
        <v>88</v>
      </c>
      <c r="C19" s="119">
        <v>0</v>
      </c>
      <c r="D19" s="119">
        <v>0</v>
      </c>
      <c r="E19" s="119">
        <v>0</v>
      </c>
      <c r="F19" s="119">
        <v>0</v>
      </c>
      <c r="G19" s="118">
        <f t="shared" si="0"/>
        <v>0</v>
      </c>
      <c r="H19" s="124"/>
    </row>
    <row r="20" spans="2:8" ht="15.65" x14ac:dyDescent="0.25">
      <c r="B20" s="41" t="s">
        <v>130</v>
      </c>
      <c r="C20" s="119">
        <v>0</v>
      </c>
      <c r="D20" s="119">
        <v>0</v>
      </c>
      <c r="E20" s="119">
        <v>0</v>
      </c>
      <c r="F20" s="119">
        <v>0</v>
      </c>
      <c r="G20" s="118">
        <f t="shared" si="0"/>
        <v>0</v>
      </c>
    </row>
    <row r="21" spans="2:8" ht="15.65" x14ac:dyDescent="0.25">
      <c r="B21" s="41" t="s">
        <v>131</v>
      </c>
      <c r="C21" s="119">
        <v>0</v>
      </c>
      <c r="D21" s="119">
        <v>0</v>
      </c>
      <c r="E21" s="119">
        <v>0</v>
      </c>
      <c r="F21" s="119">
        <v>0</v>
      </c>
      <c r="G21" s="118">
        <f t="shared" si="0"/>
        <v>0</v>
      </c>
    </row>
    <row r="22" spans="2:8" ht="15.65" x14ac:dyDescent="0.25">
      <c r="B22" s="41"/>
      <c r="C22" s="119"/>
      <c r="D22" s="119"/>
      <c r="E22" s="119"/>
      <c r="F22" s="119"/>
      <c r="G22" s="118"/>
    </row>
    <row r="23" spans="2:8" ht="15.65" x14ac:dyDescent="0.25">
      <c r="B23" s="41"/>
      <c r="C23" s="119"/>
      <c r="D23" s="119"/>
      <c r="E23" s="119"/>
      <c r="F23" s="119"/>
      <c r="G23" s="118"/>
    </row>
    <row r="24" spans="2:8" ht="15.65" x14ac:dyDescent="0.25">
      <c r="B24" s="45" t="s">
        <v>18</v>
      </c>
      <c r="C24" s="119">
        <v>0</v>
      </c>
      <c r="D24" s="119">
        <v>0</v>
      </c>
      <c r="E24" s="119">
        <v>0</v>
      </c>
      <c r="F24" s="119">
        <v>0</v>
      </c>
      <c r="G24" s="118">
        <f>C24+D24+E24+F24</f>
        <v>0</v>
      </c>
    </row>
    <row r="25" spans="2:8" ht="15.65" x14ac:dyDescent="0.25">
      <c r="B25" s="46" t="s">
        <v>90</v>
      </c>
      <c r="C25" s="121">
        <f>C5+C6+C7+C8+C9+C10+C11+C18+C19+C20+C21+C22+C23+C24</f>
        <v>0</v>
      </c>
      <c r="D25" s="121">
        <f>D5+D6+D7+D8+D9+D10+D11+D18+D19+D20+D21+D22+D23+D24</f>
        <v>9062008</v>
      </c>
      <c r="E25" s="121">
        <f>E5+E6+E7+E8+E9+E10+E11+E18+E19+E20+E21+E22+E23+E24</f>
        <v>0</v>
      </c>
      <c r="F25" s="121">
        <f>F5+F6+F7+F8+F9+F10+F11+F18+F19+F20+F21+F22+F23+F24</f>
        <v>0</v>
      </c>
      <c r="G25" s="122">
        <f>G5+G6+G7+G8+G9+G10+G11+G18+G19+G20+G21+G22+G23+G24</f>
        <v>9062008</v>
      </c>
      <c r="H25" s="124"/>
    </row>
    <row r="27" spans="2:8" ht="18.350000000000001" x14ac:dyDescent="0.3">
      <c r="B27" s="262" t="s">
        <v>132</v>
      </c>
      <c r="C27" s="262"/>
      <c r="D27" s="262"/>
      <c r="E27" s="262"/>
      <c r="F27" s="262"/>
      <c r="G27" s="262"/>
    </row>
    <row r="28" spans="2:8" ht="15.65" x14ac:dyDescent="0.25">
      <c r="B28" s="48" t="s">
        <v>133</v>
      </c>
      <c r="C28" s="123">
        <f>C8</f>
        <v>0</v>
      </c>
      <c r="D28" s="123">
        <f>D8</f>
        <v>0</v>
      </c>
      <c r="E28" s="123">
        <f>E8</f>
        <v>0</v>
      </c>
      <c r="F28" s="123">
        <f>F8</f>
        <v>0</v>
      </c>
      <c r="G28" s="123">
        <f>G8</f>
        <v>0</v>
      </c>
    </row>
    <row r="29" spans="2:8" ht="15.65" x14ac:dyDescent="0.25">
      <c r="B29" s="48" t="s">
        <v>134</v>
      </c>
      <c r="C29" s="123">
        <f t="shared" ref="C29:G30" si="1">C5</f>
        <v>0</v>
      </c>
      <c r="D29" s="123">
        <f t="shared" si="1"/>
        <v>7411780</v>
      </c>
      <c r="E29" s="123">
        <f t="shared" si="1"/>
        <v>0</v>
      </c>
      <c r="F29" s="123">
        <f t="shared" si="1"/>
        <v>0</v>
      </c>
      <c r="G29" s="123">
        <f t="shared" si="1"/>
        <v>7411780</v>
      </c>
      <c r="H29" s="124">
        <f>G29+G30+G32</f>
        <v>9062008</v>
      </c>
    </row>
    <row r="30" spans="2:8" ht="31.25" x14ac:dyDescent="0.25">
      <c r="B30" s="48" t="s">
        <v>135</v>
      </c>
      <c r="C30" s="123">
        <f t="shared" si="1"/>
        <v>0</v>
      </c>
      <c r="D30" s="123">
        <f t="shared" si="1"/>
        <v>1593534</v>
      </c>
      <c r="E30" s="123">
        <f t="shared" si="1"/>
        <v>0</v>
      </c>
      <c r="F30" s="123">
        <f t="shared" si="1"/>
        <v>0</v>
      </c>
      <c r="G30" s="123">
        <f t="shared" si="1"/>
        <v>1593534</v>
      </c>
    </row>
    <row r="31" spans="2:8" ht="15.65" x14ac:dyDescent="0.25">
      <c r="B31" s="48" t="s">
        <v>136</v>
      </c>
      <c r="C31" s="123">
        <f>C24</f>
        <v>0</v>
      </c>
      <c r="D31" s="123">
        <f t="shared" ref="D31:G31" si="2">D24</f>
        <v>0</v>
      </c>
      <c r="E31" s="123">
        <f t="shared" si="2"/>
        <v>0</v>
      </c>
      <c r="F31" s="123">
        <f t="shared" si="2"/>
        <v>0</v>
      </c>
      <c r="G31" s="123">
        <f t="shared" si="2"/>
        <v>0</v>
      </c>
    </row>
    <row r="32" spans="2:8" ht="15.65" x14ac:dyDescent="0.25">
      <c r="B32" s="48" t="s">
        <v>137</v>
      </c>
      <c r="C32" s="123">
        <f>C9+C10+C11+C18+C19+C20+C21</f>
        <v>0</v>
      </c>
      <c r="D32" s="123">
        <f>D10+D11+D18+D19+D22+D23+D9</f>
        <v>56694</v>
      </c>
      <c r="E32" s="123">
        <f>E10+E11+E18+E19+E22+E23</f>
        <v>0</v>
      </c>
      <c r="F32" s="123">
        <f>F10+F11+F18+F19+F22+F23</f>
        <v>0</v>
      </c>
      <c r="G32" s="123">
        <f>C32+D32+E32+F32</f>
        <v>56694</v>
      </c>
    </row>
    <row r="35" spans="2:8" ht="17.7" x14ac:dyDescent="0.3">
      <c r="B35" s="16" t="s">
        <v>57</v>
      </c>
      <c r="C35" s="17"/>
      <c r="D35" s="24"/>
      <c r="E35" s="17"/>
      <c r="F35" s="245" t="s">
        <v>161</v>
      </c>
      <c r="G35" s="245"/>
      <c r="H35" s="126"/>
    </row>
    <row r="36" spans="2:8" ht="17.7" x14ac:dyDescent="0.3">
      <c r="B36" s="19"/>
      <c r="C36" s="20"/>
      <c r="D36" s="21" t="s">
        <v>4</v>
      </c>
      <c r="E36" s="21"/>
      <c r="F36" s="259" t="s">
        <v>174</v>
      </c>
      <c r="G36" s="259"/>
    </row>
    <row r="37" spans="2:8" ht="17.7" x14ac:dyDescent="0.3">
      <c r="B37" s="19" t="s">
        <v>58</v>
      </c>
      <c r="C37" s="20"/>
      <c r="D37" s="25"/>
      <c r="E37" s="20"/>
      <c r="F37" s="263" t="s">
        <v>163</v>
      </c>
      <c r="G37" s="263"/>
    </row>
    <row r="38" spans="2:8" ht="17.7" x14ac:dyDescent="0.3">
      <c r="B38" s="19"/>
      <c r="C38" s="20"/>
      <c r="D38" s="21" t="s">
        <v>4</v>
      </c>
      <c r="E38" s="21"/>
      <c r="F38" s="259" t="s">
        <v>174</v>
      </c>
      <c r="G38" s="259"/>
    </row>
    <row r="41" spans="2:8" ht="15.65" x14ac:dyDescent="0.25">
      <c r="B41" s="7" t="s">
        <v>164</v>
      </c>
    </row>
  </sheetData>
  <mergeCells count="7">
    <mergeCell ref="F38:G38"/>
    <mergeCell ref="B1:G1"/>
    <mergeCell ref="B2:G2"/>
    <mergeCell ref="B27:G27"/>
    <mergeCell ref="F36:G36"/>
    <mergeCell ref="F35:G35"/>
    <mergeCell ref="F37:G37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zoomScaleNormal="100" zoomScaleSheetLayoutView="100" workbookViewId="0">
      <selection activeCell="K8" sqref="K8"/>
    </sheetView>
  </sheetViews>
  <sheetFormatPr defaultRowHeight="14.3" x14ac:dyDescent="0.25"/>
  <cols>
    <col min="2" max="2" width="29.375" customWidth="1"/>
    <col min="4" max="4" width="10.25" customWidth="1"/>
    <col min="5" max="5" width="15.375" customWidth="1"/>
    <col min="6" max="6" width="13" customWidth="1"/>
    <col min="7" max="7" width="13.375" customWidth="1"/>
    <col min="8" max="8" width="14.625" customWidth="1"/>
    <col min="9" max="9" width="7.125" customWidth="1"/>
    <col min="10" max="11" width="9.875" bestFit="1" customWidth="1"/>
  </cols>
  <sheetData>
    <row r="1" spans="2:11" ht="15.65" x14ac:dyDescent="0.25">
      <c r="B1" s="260" t="s">
        <v>162</v>
      </c>
      <c r="C1" s="260"/>
      <c r="D1" s="260"/>
      <c r="E1" s="260"/>
      <c r="F1" s="260"/>
      <c r="G1" s="260"/>
      <c r="H1" s="260"/>
    </row>
    <row r="2" spans="2:11" ht="15.65" x14ac:dyDescent="0.25">
      <c r="B2" s="266" t="s">
        <v>226</v>
      </c>
      <c r="C2" s="260"/>
      <c r="D2" s="260"/>
      <c r="E2" s="260"/>
      <c r="F2" s="260"/>
      <c r="G2" s="260"/>
      <c r="H2" s="260"/>
    </row>
    <row r="3" spans="2:11" ht="15.65" x14ac:dyDescent="0.25">
      <c r="B3" s="50"/>
      <c r="C3" s="50"/>
      <c r="D3" s="50"/>
      <c r="E3" s="50"/>
      <c r="F3" s="50"/>
      <c r="G3" s="50"/>
      <c r="H3" s="115" t="s">
        <v>44</v>
      </c>
    </row>
    <row r="4" spans="2:11" ht="125" x14ac:dyDescent="0.25">
      <c r="B4" s="14" t="s">
        <v>116</v>
      </c>
      <c r="C4" s="14" t="s">
        <v>0</v>
      </c>
      <c r="D4" s="14" t="s">
        <v>117</v>
      </c>
      <c r="E4" s="14" t="s">
        <v>118</v>
      </c>
      <c r="F4" s="14" t="s">
        <v>156</v>
      </c>
      <c r="G4" s="14" t="s">
        <v>120</v>
      </c>
      <c r="H4" s="14" t="s">
        <v>121</v>
      </c>
      <c r="I4" s="267" t="s">
        <v>138</v>
      </c>
      <c r="J4" s="267"/>
    </row>
    <row r="5" spans="2:11" ht="15.65" x14ac:dyDescent="0.25">
      <c r="B5" s="49" t="s">
        <v>78</v>
      </c>
      <c r="C5" s="42">
        <v>1040</v>
      </c>
      <c r="D5" s="117">
        <v>0</v>
      </c>
      <c r="E5" s="117">
        <v>23407550</v>
      </c>
      <c r="F5" s="117">
        <v>128600</v>
      </c>
      <c r="G5" s="117">
        <v>0</v>
      </c>
      <c r="H5" s="118">
        <f t="shared" ref="H5:H25" si="0">D5+E5+F5+G5</f>
        <v>23536150</v>
      </c>
      <c r="J5" s="124">
        <f>H5+'Адміністративні вид (довідково)'!G5</f>
        <v>30947930</v>
      </c>
      <c r="K5" s="124">
        <f>E5+'Адміністративні вид (довідково)'!D5</f>
        <v>30819330</v>
      </c>
    </row>
    <row r="6" spans="2:11" ht="31.25" x14ac:dyDescent="0.25">
      <c r="B6" s="41" t="s">
        <v>79</v>
      </c>
      <c r="C6" s="43">
        <v>1050</v>
      </c>
      <c r="D6" s="119">
        <v>0</v>
      </c>
      <c r="E6" s="119">
        <v>5031980</v>
      </c>
      <c r="F6" s="119">
        <v>28292</v>
      </c>
      <c r="G6" s="119">
        <v>0</v>
      </c>
      <c r="H6" s="118">
        <f t="shared" si="0"/>
        <v>5060272</v>
      </c>
      <c r="J6" s="124">
        <f>H6+'Адміністративні вид (довідково)'!G6</f>
        <v>6653806</v>
      </c>
      <c r="K6" s="124">
        <f>E6+'Адміністративні вид (довідково)'!D6</f>
        <v>6625514</v>
      </c>
    </row>
    <row r="7" spans="2:11" ht="15.65" x14ac:dyDescent="0.25">
      <c r="B7" s="41" t="s">
        <v>122</v>
      </c>
      <c r="C7" s="43" t="s">
        <v>139</v>
      </c>
      <c r="D7" s="119">
        <v>0</v>
      </c>
      <c r="E7" s="119">
        <v>0</v>
      </c>
      <c r="F7" s="119">
        <v>0</v>
      </c>
      <c r="G7" s="119">
        <v>0</v>
      </c>
      <c r="H7" s="118">
        <f t="shared" si="0"/>
        <v>0</v>
      </c>
    </row>
    <row r="8" spans="2:11" ht="31.25" x14ac:dyDescent="0.25">
      <c r="B8" s="44" t="s">
        <v>80</v>
      </c>
      <c r="C8" s="43">
        <v>1060</v>
      </c>
      <c r="D8" s="119">
        <v>0</v>
      </c>
      <c r="E8" s="119">
        <v>340000</v>
      </c>
      <c r="F8" s="119">
        <v>17180</v>
      </c>
      <c r="G8" s="119">
        <v>290820</v>
      </c>
      <c r="H8" s="118">
        <f t="shared" si="0"/>
        <v>648000</v>
      </c>
      <c r="J8" s="124">
        <f>'Адміністративні вид (довідково)'!G8+'Видатки (розшифровка)'!H8</f>
        <v>648000</v>
      </c>
    </row>
    <row r="9" spans="2:11" ht="31.25" x14ac:dyDescent="0.25">
      <c r="B9" s="44" t="s">
        <v>81</v>
      </c>
      <c r="C9" s="43">
        <v>1070</v>
      </c>
      <c r="D9" s="119">
        <v>0</v>
      </c>
      <c r="E9" s="119">
        <v>800000</v>
      </c>
      <c r="F9" s="119">
        <v>1604292</v>
      </c>
      <c r="G9" s="119">
        <v>8745708</v>
      </c>
      <c r="H9" s="118">
        <f t="shared" si="0"/>
        <v>11150000</v>
      </c>
      <c r="J9" s="124">
        <f>H9</f>
        <v>11150000</v>
      </c>
    </row>
    <row r="10" spans="2:11" ht="15.65" x14ac:dyDescent="0.25">
      <c r="B10" s="41" t="s">
        <v>82</v>
      </c>
      <c r="C10" s="43">
        <v>1080</v>
      </c>
      <c r="D10" s="119">
        <v>0</v>
      </c>
      <c r="E10" s="119">
        <v>0</v>
      </c>
      <c r="F10" s="119">
        <v>500450</v>
      </c>
      <c r="G10" s="119">
        <v>0</v>
      </c>
      <c r="H10" s="118">
        <f t="shared" si="0"/>
        <v>500450</v>
      </c>
      <c r="J10" s="124">
        <f>H10</f>
        <v>500450</v>
      </c>
    </row>
    <row r="11" spans="2:11" ht="31.25" x14ac:dyDescent="0.25">
      <c r="B11" s="44" t="s">
        <v>83</v>
      </c>
      <c r="C11" s="43">
        <v>1090</v>
      </c>
      <c r="D11" s="119">
        <v>0</v>
      </c>
      <c r="E11" s="119">
        <v>737546</v>
      </c>
      <c r="F11" s="119">
        <v>6518580</v>
      </c>
      <c r="G11" s="119">
        <v>0</v>
      </c>
      <c r="H11" s="118">
        <f t="shared" si="0"/>
        <v>7256126</v>
      </c>
      <c r="J11" s="124">
        <f>H11+'Адміністративні вид (довідково)'!G9</f>
        <v>7312820</v>
      </c>
    </row>
    <row r="12" spans="2:11" ht="15.65" x14ac:dyDescent="0.25">
      <c r="B12" s="41" t="s">
        <v>84</v>
      </c>
      <c r="C12" s="43">
        <v>1100</v>
      </c>
      <c r="D12" s="119">
        <v>0</v>
      </c>
      <c r="E12" s="119">
        <v>0</v>
      </c>
      <c r="F12" s="119">
        <v>0</v>
      </c>
      <c r="G12" s="119">
        <v>0</v>
      </c>
      <c r="H12" s="118">
        <f t="shared" si="0"/>
        <v>0</v>
      </c>
    </row>
    <row r="13" spans="2:11" ht="31.25" x14ac:dyDescent="0.25">
      <c r="B13" s="41" t="s">
        <v>123</v>
      </c>
      <c r="C13" s="43">
        <v>1110</v>
      </c>
      <c r="D13" s="119">
        <f>D14+D15+D16+D17+D18</f>
        <v>0</v>
      </c>
      <c r="E13" s="119">
        <v>0</v>
      </c>
      <c r="F13" s="119">
        <f>F14+F15+F16+F17+F18</f>
        <v>2097348</v>
      </c>
      <c r="G13" s="119">
        <f>G14+G15+G16+G17+G18</f>
        <v>810000</v>
      </c>
      <c r="H13" s="120">
        <f>H14+H15+H16+H17+H18</f>
        <v>2907348</v>
      </c>
      <c r="J13" s="124">
        <f>H13+'Адміністративні вид (довідково)'!G11</f>
        <v>2907348</v>
      </c>
    </row>
    <row r="14" spans="2:11" ht="15.65" x14ac:dyDescent="0.25">
      <c r="B14" s="41" t="s">
        <v>124</v>
      </c>
      <c r="C14" s="43">
        <v>1111</v>
      </c>
      <c r="D14" s="119">
        <v>0</v>
      </c>
      <c r="E14" s="119">
        <v>0</v>
      </c>
      <c r="F14" s="119">
        <v>1113714</v>
      </c>
      <c r="G14" s="119">
        <v>220000</v>
      </c>
      <c r="H14" s="118">
        <f t="shared" si="0"/>
        <v>1333714</v>
      </c>
    </row>
    <row r="15" spans="2:11" ht="31.25" x14ac:dyDescent="0.25">
      <c r="B15" s="44" t="s">
        <v>125</v>
      </c>
      <c r="C15" s="43">
        <v>1112</v>
      </c>
      <c r="D15" s="119">
        <v>0</v>
      </c>
      <c r="E15" s="119">
        <v>0</v>
      </c>
      <c r="F15" s="119">
        <v>120006</v>
      </c>
      <c r="G15" s="119">
        <v>30000</v>
      </c>
      <c r="H15" s="118">
        <f t="shared" si="0"/>
        <v>150006</v>
      </c>
    </row>
    <row r="16" spans="2:11" ht="15.65" x14ac:dyDescent="0.25">
      <c r="B16" s="41" t="s">
        <v>126</v>
      </c>
      <c r="C16" s="43">
        <v>1113</v>
      </c>
      <c r="D16" s="119">
        <v>0</v>
      </c>
      <c r="E16" s="119">
        <v>0</v>
      </c>
      <c r="F16" s="119">
        <v>821156</v>
      </c>
      <c r="G16" s="119">
        <v>560000</v>
      </c>
      <c r="H16" s="118">
        <f>D16+E16+F16+G16</f>
        <v>1381156</v>
      </c>
    </row>
    <row r="17" spans="2:10" ht="15.65" x14ac:dyDescent="0.25">
      <c r="B17" s="41" t="s">
        <v>127</v>
      </c>
      <c r="C17" s="43">
        <v>1114</v>
      </c>
      <c r="D17" s="119">
        <v>0</v>
      </c>
      <c r="E17" s="119">
        <v>0</v>
      </c>
      <c r="F17" s="119">
        <v>42472</v>
      </c>
      <c r="G17" s="119">
        <v>0</v>
      </c>
      <c r="H17" s="118">
        <f t="shared" si="0"/>
        <v>42472</v>
      </c>
    </row>
    <row r="18" spans="2:10" ht="15.65" x14ac:dyDescent="0.25">
      <c r="B18" s="41" t="s">
        <v>128</v>
      </c>
      <c r="C18" s="43">
        <v>1115</v>
      </c>
      <c r="D18" s="119">
        <v>0</v>
      </c>
      <c r="E18" s="119">
        <v>0</v>
      </c>
      <c r="F18" s="119">
        <v>0</v>
      </c>
      <c r="G18" s="119">
        <v>0</v>
      </c>
      <c r="H18" s="118">
        <f t="shared" si="0"/>
        <v>0</v>
      </c>
    </row>
    <row r="19" spans="2:10" ht="62.5" x14ac:dyDescent="0.25">
      <c r="B19" s="44" t="s">
        <v>86</v>
      </c>
      <c r="C19" s="43">
        <v>1120</v>
      </c>
      <c r="D19" s="119">
        <v>0</v>
      </c>
      <c r="E19" s="119">
        <v>16160</v>
      </c>
      <c r="F19" s="119">
        <v>0</v>
      </c>
      <c r="G19" s="119">
        <v>0</v>
      </c>
      <c r="H19" s="118">
        <f t="shared" si="0"/>
        <v>16160</v>
      </c>
      <c r="J19" s="124">
        <f>H19+'Адміністративні вид (довідково)'!G18</f>
        <v>16160</v>
      </c>
    </row>
    <row r="20" spans="2:10" ht="31.25" x14ac:dyDescent="0.25">
      <c r="B20" s="44" t="s">
        <v>140</v>
      </c>
      <c r="C20" s="43">
        <v>1130</v>
      </c>
      <c r="D20" s="119">
        <f>D21+D22</f>
        <v>0</v>
      </c>
      <c r="E20" s="119">
        <v>0</v>
      </c>
      <c r="F20" s="119">
        <f>F21+F22</f>
        <v>3138488</v>
      </c>
      <c r="G20" s="119">
        <v>0</v>
      </c>
      <c r="H20" s="118">
        <f t="shared" si="0"/>
        <v>3138488</v>
      </c>
      <c r="J20" s="124">
        <f>H21+H22</f>
        <v>3138488</v>
      </c>
    </row>
    <row r="21" spans="2:10" ht="15.65" x14ac:dyDescent="0.25">
      <c r="B21" s="44" t="s">
        <v>141</v>
      </c>
      <c r="C21" s="43">
        <v>1131</v>
      </c>
      <c r="D21" s="119">
        <v>0</v>
      </c>
      <c r="E21" s="119">
        <v>0</v>
      </c>
      <c r="F21" s="119">
        <v>36000</v>
      </c>
      <c r="G21" s="119">
        <v>0</v>
      </c>
      <c r="H21" s="118">
        <f t="shared" si="0"/>
        <v>36000</v>
      </c>
      <c r="J21" s="124"/>
    </row>
    <row r="22" spans="2:10" ht="31.25" x14ac:dyDescent="0.25">
      <c r="B22" s="44" t="s">
        <v>142</v>
      </c>
      <c r="C22" s="43">
        <v>1132</v>
      </c>
      <c r="D22" s="119">
        <v>0</v>
      </c>
      <c r="E22" s="119">
        <v>0</v>
      </c>
      <c r="F22" s="119">
        <v>3102488</v>
      </c>
      <c r="G22" s="119">
        <v>0</v>
      </c>
      <c r="H22" s="118">
        <f t="shared" si="0"/>
        <v>3102488</v>
      </c>
    </row>
    <row r="23" spans="2:10" ht="15.65" x14ac:dyDescent="0.25">
      <c r="B23" s="41" t="s">
        <v>88</v>
      </c>
      <c r="C23" s="43">
        <v>1140</v>
      </c>
      <c r="D23" s="119">
        <v>0</v>
      </c>
      <c r="E23" s="119">
        <v>0</v>
      </c>
      <c r="F23" s="119">
        <v>0</v>
      </c>
      <c r="G23" s="119">
        <v>14900</v>
      </c>
      <c r="H23" s="118">
        <f t="shared" si="0"/>
        <v>14900</v>
      </c>
      <c r="J23" s="124">
        <f>H23+'Адміністративні вид (довідково)'!G19</f>
        <v>14900</v>
      </c>
    </row>
    <row r="24" spans="2:10" ht="15.65" x14ac:dyDescent="0.25">
      <c r="B24" s="41" t="s">
        <v>130</v>
      </c>
      <c r="C24" s="43">
        <v>1141</v>
      </c>
      <c r="D24" s="119">
        <v>0</v>
      </c>
      <c r="E24" s="119">
        <v>0</v>
      </c>
      <c r="F24" s="119">
        <v>0</v>
      </c>
      <c r="G24" s="119">
        <v>0</v>
      </c>
      <c r="H24" s="118">
        <f t="shared" si="0"/>
        <v>0</v>
      </c>
    </row>
    <row r="25" spans="2:10" ht="15.65" x14ac:dyDescent="0.25">
      <c r="B25" s="45" t="s">
        <v>18</v>
      </c>
      <c r="C25" s="43">
        <v>1150</v>
      </c>
      <c r="D25" s="119">
        <v>0</v>
      </c>
      <c r="E25" s="119">
        <v>0</v>
      </c>
      <c r="F25" s="119">
        <v>2131000</v>
      </c>
      <c r="G25" s="119">
        <v>0</v>
      </c>
      <c r="H25" s="118">
        <f t="shared" si="0"/>
        <v>2131000</v>
      </c>
      <c r="J25" s="124">
        <f>'Адміністративні вид (довідково)'!G24+'Видатки (розшифровка)'!H25</f>
        <v>2131000</v>
      </c>
    </row>
    <row r="26" spans="2:10" ht="15.65" x14ac:dyDescent="0.25">
      <c r="B26" s="46" t="s">
        <v>90</v>
      </c>
      <c r="C26" s="47">
        <v>1170</v>
      </c>
      <c r="D26" s="121">
        <f>D5+D6+D7+D8+D9+D10+D11+D12+D13+D19+D20+D23+D24</f>
        <v>0</v>
      </c>
      <c r="E26" s="121">
        <f>E5+E6+E7+E8+E9+E10+E11+E12+E13+E19+E20+E23+E24</f>
        <v>30333236</v>
      </c>
      <c r="F26" s="121">
        <f>F5+F6+F7+F8+F9+F10+F11+F12+F13+F19+F20+F23+F24</f>
        <v>14033230</v>
      </c>
      <c r="G26" s="121">
        <f>G5+G6+G7+G8+G9+G10+G11+G12+G13+G19+G20+G23+G24</f>
        <v>9861428</v>
      </c>
      <c r="H26" s="122">
        <f>H5+H6+H7+H8+H9+H10+H11+H12+H13+H19+H20+H23+H24</f>
        <v>54227894</v>
      </c>
      <c r="J26" s="124">
        <f>J5+J6+J8+J9+J10+J11+J13+J19+J20+J23+J25</f>
        <v>65420902</v>
      </c>
    </row>
    <row r="28" spans="2:10" ht="18.350000000000001" x14ac:dyDescent="0.3">
      <c r="B28" s="262" t="s">
        <v>132</v>
      </c>
      <c r="C28" s="262"/>
      <c r="D28" s="262"/>
      <c r="E28" s="262"/>
      <c r="F28" s="262"/>
      <c r="G28" s="262"/>
      <c r="H28" s="262"/>
      <c r="J28" s="124">
        <f>E26+'Адміністративні вид (довідково)'!D25</f>
        <v>39395244</v>
      </c>
    </row>
    <row r="29" spans="2:10" ht="15.65" x14ac:dyDescent="0.25">
      <c r="B29" s="48" t="s">
        <v>133</v>
      </c>
      <c r="C29" s="51" t="s">
        <v>143</v>
      </c>
      <c r="D29" s="123">
        <f>D8+D9+D10+D13</f>
        <v>0</v>
      </c>
      <c r="E29" s="123">
        <f>E8+E9+E10</f>
        <v>1140000</v>
      </c>
      <c r="F29" s="123">
        <f t="shared" ref="F29" si="1">F8+F9+F10</f>
        <v>2121922</v>
      </c>
      <c r="G29" s="123">
        <f>G8+G9+G10</f>
        <v>9036528</v>
      </c>
      <c r="H29" s="123">
        <f>D29+E29+F29+G29</f>
        <v>12298450</v>
      </c>
      <c r="J29" s="124"/>
    </row>
    <row r="30" spans="2:10" ht="15.65" x14ac:dyDescent="0.25">
      <c r="B30" s="48" t="s">
        <v>134</v>
      </c>
      <c r="C30" s="51" t="s">
        <v>144</v>
      </c>
      <c r="D30" s="123">
        <f t="shared" ref="D30:G31" si="2">D5</f>
        <v>0</v>
      </c>
      <c r="E30" s="123">
        <f>E5</f>
        <v>23407550</v>
      </c>
      <c r="F30" s="123">
        <f t="shared" si="2"/>
        <v>128600</v>
      </c>
      <c r="G30" s="123">
        <f t="shared" si="2"/>
        <v>0</v>
      </c>
      <c r="H30" s="123">
        <f>D30+E30+F30+G30</f>
        <v>23536150</v>
      </c>
      <c r="J30" s="124"/>
    </row>
    <row r="31" spans="2:10" ht="31.25" x14ac:dyDescent="0.25">
      <c r="B31" s="48" t="s">
        <v>135</v>
      </c>
      <c r="C31" s="51" t="s">
        <v>145</v>
      </c>
      <c r="D31" s="123">
        <f t="shared" si="2"/>
        <v>0</v>
      </c>
      <c r="E31" s="123">
        <f>E6</f>
        <v>5031980</v>
      </c>
      <c r="F31" s="123">
        <f t="shared" si="2"/>
        <v>28292</v>
      </c>
      <c r="G31" s="123">
        <f t="shared" si="2"/>
        <v>0</v>
      </c>
      <c r="H31" s="123">
        <f>D31+E31+F31+G31</f>
        <v>5060272</v>
      </c>
    </row>
    <row r="32" spans="2:10" ht="15.65" x14ac:dyDescent="0.25">
      <c r="B32" s="48" t="s">
        <v>136</v>
      </c>
      <c r="C32" s="51" t="s">
        <v>146</v>
      </c>
      <c r="D32" s="123">
        <f>D25</f>
        <v>0</v>
      </c>
      <c r="E32" s="123">
        <f>E25</f>
        <v>0</v>
      </c>
      <c r="F32" s="123">
        <f>F25</f>
        <v>2131000</v>
      </c>
      <c r="G32" s="123">
        <f>G25</f>
        <v>0</v>
      </c>
      <c r="H32" s="123">
        <f>D32+E32+F32+G32</f>
        <v>2131000</v>
      </c>
    </row>
    <row r="33" spans="2:8" ht="15.65" x14ac:dyDescent="0.25">
      <c r="B33" s="48" t="s">
        <v>137</v>
      </c>
      <c r="C33" s="51" t="s">
        <v>147</v>
      </c>
      <c r="D33" s="123">
        <f>D11+D12+D19+D20+D23+D24</f>
        <v>0</v>
      </c>
      <c r="E33" s="123">
        <f>E11+E12+E13+E19+E20+E23+E24</f>
        <v>753706</v>
      </c>
      <c r="F33" s="123">
        <f t="shared" ref="F33:G33" si="3">F11+F12+F13+F19+F20+F23+F24</f>
        <v>11754416</v>
      </c>
      <c r="G33" s="123">
        <f t="shared" si="3"/>
        <v>824900</v>
      </c>
      <c r="H33" s="123">
        <f>D33+E33+F33+G33</f>
        <v>13333022</v>
      </c>
    </row>
    <row r="35" spans="2:8" ht="17.7" x14ac:dyDescent="0.3">
      <c r="B35" s="16" t="s">
        <v>57</v>
      </c>
      <c r="C35" s="17"/>
      <c r="D35" s="24"/>
      <c r="E35" s="17"/>
      <c r="F35" s="18"/>
      <c r="G35" s="236" t="s">
        <v>161</v>
      </c>
      <c r="H35" s="236"/>
    </row>
    <row r="36" spans="2:8" ht="17.7" x14ac:dyDescent="0.3">
      <c r="B36" s="19"/>
      <c r="C36" s="20"/>
      <c r="D36" s="21" t="s">
        <v>4</v>
      </c>
      <c r="E36" s="21"/>
      <c r="F36" s="265" t="s">
        <v>16</v>
      </c>
      <c r="G36" s="265"/>
      <c r="H36" s="265"/>
    </row>
    <row r="37" spans="2:8" ht="17.7" x14ac:dyDescent="0.3">
      <c r="B37" s="19" t="s">
        <v>58</v>
      </c>
      <c r="C37" s="20"/>
      <c r="D37" s="25"/>
      <c r="E37" s="20"/>
      <c r="F37" s="20"/>
      <c r="G37" s="264" t="s">
        <v>163</v>
      </c>
      <c r="H37" s="264"/>
    </row>
    <row r="38" spans="2:8" ht="17.7" x14ac:dyDescent="0.3">
      <c r="B38" s="19"/>
      <c r="C38" s="20"/>
      <c r="D38" s="21" t="s">
        <v>4</v>
      </c>
      <c r="E38" s="21"/>
      <c r="F38" s="265" t="s">
        <v>16</v>
      </c>
      <c r="G38" s="265"/>
      <c r="H38" s="265"/>
    </row>
    <row r="41" spans="2:8" ht="15.65" x14ac:dyDescent="0.25">
      <c r="B41" s="7" t="s">
        <v>164</v>
      </c>
    </row>
  </sheetData>
  <mergeCells count="8">
    <mergeCell ref="G37:H37"/>
    <mergeCell ref="F38:H38"/>
    <mergeCell ref="B1:H1"/>
    <mergeCell ref="B2:H2"/>
    <mergeCell ref="I4:J4"/>
    <mergeCell ref="B28:H28"/>
    <mergeCell ref="G35:H35"/>
    <mergeCell ref="F36:H3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Normal="100" zoomScaleSheetLayoutView="100" workbookViewId="0">
      <selection activeCell="D15" sqref="D15"/>
    </sheetView>
  </sheetViews>
  <sheetFormatPr defaultRowHeight="17.7" x14ac:dyDescent="0.3"/>
  <cols>
    <col min="1" max="1" width="79.625" style="23" customWidth="1"/>
    <col min="2" max="2" width="9.375" style="23" customWidth="1"/>
    <col min="3" max="3" width="14.75" style="22" customWidth="1"/>
    <col min="4" max="4" width="14.25" style="22" customWidth="1"/>
    <col min="5" max="5" width="11.625" style="22" customWidth="1"/>
    <col min="6" max="6" width="13.25" style="22" customWidth="1"/>
    <col min="7" max="7" width="12.75" style="22" customWidth="1"/>
    <col min="8" max="8" width="12.625" style="22" customWidth="1"/>
    <col min="9" max="9" width="12.75" style="12" customWidth="1"/>
    <col min="10" max="10" width="14" style="12" customWidth="1"/>
  </cols>
  <sheetData>
    <row r="1" spans="1:10" ht="18.7" customHeight="1" x14ac:dyDescent="0.3">
      <c r="A1" s="268" t="s">
        <v>155</v>
      </c>
      <c r="B1" s="268"/>
      <c r="C1" s="268"/>
      <c r="D1" s="268"/>
      <c r="E1" s="268"/>
      <c r="F1" s="268"/>
      <c r="G1" s="268"/>
      <c r="H1" s="268"/>
      <c r="J1" s="13" t="s">
        <v>44</v>
      </c>
    </row>
    <row r="2" spans="1:10" ht="18.7" customHeight="1" x14ac:dyDescent="0.3">
      <c r="A2" s="111"/>
      <c r="B2" s="111"/>
      <c r="C2" s="111"/>
      <c r="D2" s="111"/>
      <c r="E2" s="111"/>
      <c r="F2" s="111"/>
      <c r="G2" s="111"/>
      <c r="H2" s="111"/>
      <c r="J2" s="13"/>
    </row>
    <row r="3" spans="1:10" ht="9.6999999999999993" customHeight="1" x14ac:dyDescent="0.3">
      <c r="A3" s="100"/>
      <c r="B3" s="100"/>
      <c r="C3" s="100"/>
      <c r="D3" s="100"/>
      <c r="E3" s="100"/>
      <c r="F3" s="100"/>
      <c r="G3" s="100"/>
      <c r="H3" s="100"/>
      <c r="J3" s="13"/>
    </row>
    <row r="4" spans="1:10" ht="15.8" customHeight="1" x14ac:dyDescent="0.25">
      <c r="A4" s="219" t="s">
        <v>50</v>
      </c>
      <c r="B4" s="219" t="s">
        <v>173</v>
      </c>
      <c r="C4" s="269" t="s">
        <v>170</v>
      </c>
      <c r="D4" s="269" t="s">
        <v>172</v>
      </c>
      <c r="E4" s="270" t="s">
        <v>51</v>
      </c>
      <c r="F4" s="271"/>
      <c r="G4" s="271"/>
      <c r="H4" s="271"/>
      <c r="I4" s="271"/>
      <c r="J4" s="272"/>
    </row>
    <row r="5" spans="1:10" ht="54" customHeight="1" x14ac:dyDescent="0.25">
      <c r="A5" s="219"/>
      <c r="B5" s="219"/>
      <c r="C5" s="269"/>
      <c r="D5" s="269"/>
      <c r="E5" s="82" t="s">
        <v>52</v>
      </c>
      <c r="F5" s="82" t="s">
        <v>148</v>
      </c>
      <c r="G5" s="82" t="s">
        <v>53</v>
      </c>
      <c r="H5" s="82" t="s">
        <v>53</v>
      </c>
      <c r="I5" s="82" t="s">
        <v>53</v>
      </c>
      <c r="J5" s="82" t="s">
        <v>53</v>
      </c>
    </row>
    <row r="6" spans="1:10" ht="19.55" customHeight="1" x14ac:dyDescent="0.25">
      <c r="A6" s="109" t="s">
        <v>54</v>
      </c>
      <c r="B6" s="63"/>
      <c r="C6" s="105">
        <v>0</v>
      </c>
      <c r="D6" s="105">
        <v>0</v>
      </c>
      <c r="E6" s="105">
        <v>0</v>
      </c>
      <c r="F6" s="105">
        <v>0</v>
      </c>
      <c r="G6" s="105">
        <v>0</v>
      </c>
      <c r="H6" s="105">
        <v>0</v>
      </c>
      <c r="I6" s="105">
        <v>0</v>
      </c>
      <c r="J6" s="105">
        <v>0</v>
      </c>
    </row>
    <row r="7" spans="1:10" ht="14.95" customHeight="1" x14ac:dyDescent="0.3">
      <c r="A7" s="61"/>
      <c r="B7" s="63"/>
      <c r="C7" s="107"/>
      <c r="D7" s="64"/>
      <c r="E7" s="82"/>
      <c r="F7" s="82"/>
      <c r="G7" s="82"/>
      <c r="H7" s="70"/>
      <c r="I7" s="15"/>
      <c r="J7" s="15"/>
    </row>
    <row r="8" spans="1:10" ht="15.65" x14ac:dyDescent="0.25">
      <c r="A8" s="109" t="s">
        <v>152</v>
      </c>
      <c r="B8" s="101" t="s">
        <v>168</v>
      </c>
      <c r="C8" s="105">
        <f>C9+C10</f>
        <v>2</v>
      </c>
      <c r="D8" s="105">
        <f t="shared" ref="D8:J8" si="0">D9+D10</f>
        <v>299700</v>
      </c>
      <c r="E8" s="105">
        <f t="shared" si="0"/>
        <v>0</v>
      </c>
      <c r="F8" s="105">
        <f t="shared" si="0"/>
        <v>299700</v>
      </c>
      <c r="G8" s="105">
        <f t="shared" si="0"/>
        <v>0</v>
      </c>
      <c r="H8" s="105">
        <f t="shared" si="0"/>
        <v>0</v>
      </c>
      <c r="I8" s="105">
        <f t="shared" si="0"/>
        <v>0</v>
      </c>
      <c r="J8" s="105">
        <f t="shared" si="0"/>
        <v>0</v>
      </c>
    </row>
    <row r="9" spans="1:10" x14ac:dyDescent="0.3">
      <c r="A9" s="61" t="s">
        <v>169</v>
      </c>
      <c r="B9" s="63" t="s">
        <v>168</v>
      </c>
      <c r="C9" s="107">
        <v>1</v>
      </c>
      <c r="D9" s="107">
        <f>E9+F9+G9+H9+I9+J9</f>
        <v>270000</v>
      </c>
      <c r="E9" s="107">
        <v>0</v>
      </c>
      <c r="F9" s="107">
        <v>270000</v>
      </c>
      <c r="G9" s="107">
        <v>0</v>
      </c>
      <c r="H9" s="108">
        <v>0</v>
      </c>
      <c r="I9" s="110">
        <v>0</v>
      </c>
      <c r="J9" s="110">
        <v>0</v>
      </c>
    </row>
    <row r="10" spans="1:10" x14ac:dyDescent="0.3">
      <c r="A10" s="61" t="s">
        <v>171</v>
      </c>
      <c r="B10" s="63" t="s">
        <v>168</v>
      </c>
      <c r="C10" s="107">
        <v>1</v>
      </c>
      <c r="D10" s="107">
        <f>E10+F10+G10+H10+I10+J10</f>
        <v>29700</v>
      </c>
      <c r="E10" s="107">
        <v>0</v>
      </c>
      <c r="F10" s="107">
        <v>29700</v>
      </c>
      <c r="G10" s="107">
        <v>0</v>
      </c>
      <c r="H10" s="108">
        <v>0</v>
      </c>
      <c r="I10" s="110">
        <v>0</v>
      </c>
      <c r="J10" s="110">
        <v>0</v>
      </c>
    </row>
    <row r="11" spans="1:10" ht="16.5" customHeight="1" x14ac:dyDescent="0.3">
      <c r="A11" s="61"/>
      <c r="B11" s="63"/>
      <c r="C11" s="107"/>
      <c r="D11" s="107"/>
      <c r="E11" s="107"/>
      <c r="F11" s="107"/>
      <c r="G11" s="107"/>
      <c r="H11" s="108"/>
      <c r="I11" s="110"/>
      <c r="J11" s="110"/>
    </row>
    <row r="12" spans="1:10" ht="18.7" customHeight="1" x14ac:dyDescent="0.25">
      <c r="A12" s="109" t="s">
        <v>153</v>
      </c>
      <c r="B12" s="63"/>
      <c r="C12" s="105">
        <v>0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</row>
    <row r="13" spans="1:10" ht="16.5" customHeight="1" x14ac:dyDescent="0.3">
      <c r="A13" s="61"/>
      <c r="B13" s="63"/>
      <c r="C13" s="107"/>
      <c r="D13" s="64"/>
      <c r="E13" s="82"/>
      <c r="F13" s="82"/>
      <c r="G13" s="82"/>
      <c r="H13" s="70"/>
      <c r="I13" s="15"/>
      <c r="J13" s="15"/>
    </row>
    <row r="14" spans="1:10" ht="15.65" x14ac:dyDescent="0.25">
      <c r="A14" s="109" t="s">
        <v>154</v>
      </c>
      <c r="B14" s="63"/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</row>
    <row r="15" spans="1:10" ht="14.3" customHeight="1" x14ac:dyDescent="0.3">
      <c r="A15" s="61"/>
      <c r="B15" s="63"/>
      <c r="C15" s="107"/>
      <c r="D15" s="64"/>
      <c r="E15" s="82"/>
      <c r="F15" s="82"/>
      <c r="G15" s="82"/>
      <c r="H15" s="70"/>
      <c r="I15" s="15"/>
      <c r="J15" s="15"/>
    </row>
    <row r="16" spans="1:10" ht="31.25" x14ac:dyDescent="0.25">
      <c r="A16" s="109" t="s">
        <v>55</v>
      </c>
      <c r="B16" s="63"/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</row>
    <row r="17" spans="1:10" ht="14.95" customHeight="1" x14ac:dyDescent="0.3">
      <c r="A17" s="61"/>
      <c r="B17" s="63"/>
      <c r="C17" s="107"/>
      <c r="D17" s="64"/>
      <c r="E17" s="82"/>
      <c r="F17" s="82"/>
      <c r="G17" s="82"/>
      <c r="H17" s="70"/>
      <c r="I17" s="15"/>
      <c r="J17" s="15"/>
    </row>
    <row r="18" spans="1:10" ht="15.65" x14ac:dyDescent="0.25">
      <c r="A18" s="109" t="s">
        <v>56</v>
      </c>
      <c r="B18" s="63"/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</row>
    <row r="19" spans="1:10" ht="14.95" customHeight="1" x14ac:dyDescent="0.3">
      <c r="A19" s="61"/>
      <c r="B19" s="63"/>
      <c r="C19" s="107"/>
      <c r="D19" s="64"/>
      <c r="E19" s="82"/>
      <c r="F19" s="82"/>
      <c r="G19" s="82"/>
      <c r="H19" s="70"/>
      <c r="I19" s="15"/>
      <c r="J19" s="15"/>
    </row>
    <row r="20" spans="1:10" x14ac:dyDescent="0.3">
      <c r="A20" s="71"/>
      <c r="B20" s="72"/>
      <c r="C20" s="73"/>
      <c r="D20" s="73"/>
      <c r="E20" s="73"/>
      <c r="F20" s="73"/>
      <c r="G20" s="73"/>
      <c r="H20" s="74"/>
    </row>
    <row r="21" spans="1:10" x14ac:dyDescent="0.3">
      <c r="A21" s="26" t="s">
        <v>57</v>
      </c>
      <c r="B21" s="27"/>
      <c r="C21" s="75"/>
      <c r="D21" s="27"/>
      <c r="E21" s="76"/>
      <c r="F21" s="236" t="s">
        <v>165</v>
      </c>
      <c r="G21" s="236"/>
      <c r="H21" s="77"/>
    </row>
    <row r="22" spans="1:10" x14ac:dyDescent="0.3">
      <c r="A22" s="78"/>
      <c r="B22" s="79"/>
      <c r="C22" s="80" t="s">
        <v>4</v>
      </c>
      <c r="D22" s="80"/>
      <c r="E22" s="237" t="s">
        <v>16</v>
      </c>
      <c r="F22" s="237"/>
      <c r="G22" s="237"/>
    </row>
    <row r="23" spans="1:10" x14ac:dyDescent="0.3">
      <c r="A23" s="78" t="s">
        <v>58</v>
      </c>
      <c r="B23" s="79"/>
      <c r="C23" s="56"/>
      <c r="D23" s="79"/>
      <c r="E23" s="79"/>
      <c r="F23" s="264" t="s">
        <v>166</v>
      </c>
      <c r="G23" s="264"/>
    </row>
    <row r="24" spans="1:10" x14ac:dyDescent="0.3">
      <c r="A24" s="78"/>
      <c r="B24" s="79"/>
      <c r="C24" s="80" t="s">
        <v>4</v>
      </c>
      <c r="D24" s="80"/>
      <c r="E24" s="237" t="s">
        <v>16</v>
      </c>
      <c r="F24" s="237"/>
      <c r="G24" s="237"/>
    </row>
    <row r="33" ht="18.7" customHeight="1" x14ac:dyDescent="0.3"/>
    <row r="34" ht="15.8" customHeight="1" x14ac:dyDescent="0.3"/>
  </sheetData>
  <mergeCells count="10">
    <mergeCell ref="F21:G21"/>
    <mergeCell ref="E22:G22"/>
    <mergeCell ref="F23:G23"/>
    <mergeCell ref="E24:G24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topLeftCell="A70" zoomScaleNormal="100" zoomScaleSheetLayoutView="100" workbookViewId="0">
      <selection activeCell="A27" sqref="A27"/>
    </sheetView>
  </sheetViews>
  <sheetFormatPr defaultRowHeight="14.3" x14ac:dyDescent="0.25"/>
  <cols>
    <col min="1" max="1" width="72.5" customWidth="1"/>
    <col min="2" max="2" width="7.5" customWidth="1"/>
    <col min="3" max="3" width="14.875" customWidth="1"/>
    <col min="4" max="4" width="14.625" customWidth="1"/>
    <col min="5" max="5" width="12" customWidth="1"/>
    <col min="6" max="6" width="11.375" customWidth="1"/>
    <col min="7" max="7" width="14.875" customWidth="1"/>
    <col min="8" max="8" width="15.125" customWidth="1"/>
    <col min="9" max="9" width="14.25" customWidth="1"/>
    <col min="10" max="10" width="14.125" customWidth="1"/>
  </cols>
  <sheetData>
    <row r="1" spans="1:10" ht="23.1" customHeight="1" x14ac:dyDescent="0.3">
      <c r="A1" s="26"/>
      <c r="B1" s="26"/>
      <c r="C1" s="27"/>
      <c r="D1" s="22"/>
      <c r="E1" s="172" t="s">
        <v>208</v>
      </c>
      <c r="F1" s="29"/>
      <c r="G1" s="29"/>
      <c r="H1" s="30"/>
      <c r="I1" s="22"/>
      <c r="J1" s="22"/>
    </row>
    <row r="2" spans="1:10" ht="17.7" x14ac:dyDescent="0.3">
      <c r="A2" s="26"/>
      <c r="B2" s="26"/>
      <c r="C2" s="27"/>
      <c r="D2" s="22"/>
      <c r="E2" s="227" t="s">
        <v>60</v>
      </c>
      <c r="F2" s="227"/>
      <c r="G2" s="227"/>
      <c r="H2" s="227"/>
      <c r="I2" s="227"/>
      <c r="J2" s="227"/>
    </row>
    <row r="3" spans="1:10" ht="10.199999999999999" customHeight="1" x14ac:dyDescent="0.3">
      <c r="A3" s="35"/>
      <c r="B3" s="26"/>
      <c r="C3" s="27"/>
      <c r="D3" s="22"/>
      <c r="E3" s="171"/>
      <c r="F3" s="171"/>
      <c r="G3" s="171"/>
      <c r="H3" s="171"/>
      <c r="I3" s="171"/>
      <c r="J3" s="171"/>
    </row>
    <row r="4" spans="1:10" ht="18.350000000000001" x14ac:dyDescent="0.25">
      <c r="A4" s="276" t="s">
        <v>209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 ht="18.350000000000001" x14ac:dyDescent="0.25">
      <c r="A5" s="226" t="s">
        <v>210</v>
      </c>
      <c r="B5" s="226"/>
      <c r="C5" s="226"/>
      <c r="D5" s="226"/>
      <c r="E5" s="226"/>
      <c r="F5" s="226"/>
      <c r="G5" s="226"/>
      <c r="H5" s="226"/>
      <c r="I5" s="226"/>
      <c r="J5" s="226"/>
    </row>
    <row r="6" spans="1:10" x14ac:dyDescent="0.25">
      <c r="A6" s="277" t="s">
        <v>15</v>
      </c>
      <c r="B6" s="277"/>
      <c r="C6" s="277"/>
      <c r="D6" s="277"/>
      <c r="E6" s="277"/>
      <c r="F6" s="277"/>
      <c r="G6" s="277"/>
      <c r="H6" s="277"/>
      <c r="I6" s="277"/>
      <c r="J6" s="277"/>
    </row>
    <row r="7" spans="1:10" ht="17.7" x14ac:dyDescent="0.3">
      <c r="A7" s="258" t="s">
        <v>255</v>
      </c>
      <c r="B7" s="258"/>
      <c r="C7" s="258"/>
      <c r="D7" s="258"/>
      <c r="E7" s="258"/>
      <c r="F7" s="258"/>
      <c r="G7" s="258"/>
      <c r="H7" s="258"/>
      <c r="I7" s="258"/>
      <c r="J7" s="258"/>
    </row>
    <row r="8" spans="1:10" ht="17.7" x14ac:dyDescent="0.3">
      <c r="A8" s="176"/>
      <c r="B8" s="177"/>
      <c r="C8" s="177"/>
      <c r="D8" s="177"/>
      <c r="E8" s="177"/>
      <c r="F8" s="177"/>
      <c r="G8" s="22"/>
      <c r="H8" s="22"/>
      <c r="I8" s="178"/>
      <c r="J8" s="22" t="s">
        <v>44</v>
      </c>
    </row>
    <row r="9" spans="1:10" ht="18.350000000000001" customHeight="1" x14ac:dyDescent="0.25">
      <c r="A9" s="221" t="s">
        <v>1</v>
      </c>
      <c r="B9" s="221" t="s">
        <v>0</v>
      </c>
      <c r="C9" s="221" t="s">
        <v>256</v>
      </c>
      <c r="D9" s="221"/>
      <c r="E9" s="221"/>
      <c r="F9" s="221"/>
      <c r="G9" s="221" t="s">
        <v>211</v>
      </c>
      <c r="H9" s="221"/>
      <c r="I9" s="221"/>
      <c r="J9" s="221"/>
    </row>
    <row r="10" spans="1:10" ht="29.9" x14ac:dyDescent="0.25">
      <c r="A10" s="221"/>
      <c r="B10" s="221"/>
      <c r="C10" s="170" t="s">
        <v>212</v>
      </c>
      <c r="D10" s="170" t="s">
        <v>213</v>
      </c>
      <c r="E10" s="170" t="s">
        <v>214</v>
      </c>
      <c r="F10" s="170" t="s">
        <v>215</v>
      </c>
      <c r="G10" s="170" t="s">
        <v>212</v>
      </c>
      <c r="H10" s="170" t="s">
        <v>213</v>
      </c>
      <c r="I10" s="170" t="s">
        <v>214</v>
      </c>
      <c r="J10" s="170" t="s">
        <v>215</v>
      </c>
    </row>
    <row r="11" spans="1:10" ht="15.65" x14ac:dyDescent="0.25">
      <c r="A11" s="179" t="s">
        <v>2</v>
      </c>
      <c r="B11" s="179" t="s">
        <v>3</v>
      </c>
      <c r="C11" s="179">
        <v>3</v>
      </c>
      <c r="D11" s="179">
        <v>4</v>
      </c>
      <c r="E11" s="179">
        <v>5</v>
      </c>
      <c r="F11" s="179">
        <v>6</v>
      </c>
      <c r="G11" s="179">
        <v>7</v>
      </c>
      <c r="H11" s="180">
        <v>8</v>
      </c>
      <c r="I11" s="180">
        <v>9</v>
      </c>
      <c r="J11" s="180">
        <v>10</v>
      </c>
    </row>
    <row r="12" spans="1:10" ht="23.1" customHeight="1" x14ac:dyDescent="0.25">
      <c r="A12" s="222" t="s">
        <v>216</v>
      </c>
      <c r="B12" s="222"/>
      <c r="C12" s="222"/>
      <c r="D12" s="222"/>
      <c r="E12" s="222"/>
      <c r="F12" s="222"/>
      <c r="G12" s="222"/>
      <c r="H12" s="222"/>
      <c r="I12" s="222"/>
      <c r="J12" s="222"/>
    </row>
    <row r="13" spans="1:10" ht="36.700000000000003" customHeight="1" x14ac:dyDescent="0.25">
      <c r="A13" s="199" t="s">
        <v>217</v>
      </c>
      <c r="B13" s="200" t="s">
        <v>68</v>
      </c>
      <c r="C13" s="181">
        <f>C14+C15</f>
        <v>7846241</v>
      </c>
      <c r="D13" s="181">
        <f>D14+D15</f>
        <v>7846240.7599999998</v>
      </c>
      <c r="E13" s="181">
        <f>D13-C13</f>
        <v>-0.24000000022351742</v>
      </c>
      <c r="F13" s="181">
        <f>(D13/C13)*100</f>
        <v>99.999996941210441</v>
      </c>
      <c r="G13" s="181">
        <f>G14+G15</f>
        <v>33792942</v>
      </c>
      <c r="H13" s="181">
        <f>H14+H15</f>
        <v>33792941.630000003</v>
      </c>
      <c r="I13" s="181">
        <f>H13-G13</f>
        <v>-0.36999999731779099</v>
      </c>
      <c r="J13" s="182">
        <f>(H13/G13)*100</f>
        <v>99.999998905096817</v>
      </c>
    </row>
    <row r="14" spans="1:10" ht="18.350000000000001" customHeight="1" x14ac:dyDescent="0.25">
      <c r="A14" s="39" t="s">
        <v>69</v>
      </c>
      <c r="B14" s="40" t="s">
        <v>70</v>
      </c>
      <c r="C14" s="186">
        <f>фінплан!I25</f>
        <v>7846241</v>
      </c>
      <c r="D14" s="186">
        <v>7846240.7599999998</v>
      </c>
      <c r="E14" s="183">
        <f t="shared" ref="E14:E66" si="0">D14-C14</f>
        <v>-0.24000000022351742</v>
      </c>
      <c r="F14" s="184">
        <f t="shared" ref="F14:F41" si="1">(D14/C14)*100</f>
        <v>99.999996941210441</v>
      </c>
      <c r="G14" s="183">
        <f>фінплан!F25+фінплан!G25+фінплан!H25+фінплан!I25</f>
        <v>33792942</v>
      </c>
      <c r="H14" s="183">
        <v>33792941.630000003</v>
      </c>
      <c r="I14" s="183">
        <f t="shared" ref="I14:I24" si="2">H14-G14</f>
        <v>-0.36999999731779099</v>
      </c>
      <c r="J14" s="184">
        <f t="shared" ref="J14:J24" si="3">(H14/G14)*100</f>
        <v>99.999998905096817</v>
      </c>
    </row>
    <row r="15" spans="1:10" ht="17.7" customHeight="1" x14ac:dyDescent="0.25">
      <c r="A15" s="39" t="s">
        <v>71</v>
      </c>
      <c r="B15" s="40" t="s">
        <v>72</v>
      </c>
      <c r="C15" s="186">
        <f>фінплан!H26</f>
        <v>0</v>
      </c>
      <c r="D15" s="186">
        <v>0</v>
      </c>
      <c r="E15" s="183">
        <f t="shared" si="0"/>
        <v>0</v>
      </c>
      <c r="F15" s="184">
        <v>0</v>
      </c>
      <c r="G15" s="183">
        <f>фінплан!F26+фінплан!G26+фінплан!H26</f>
        <v>0</v>
      </c>
      <c r="H15" s="190">
        <v>0</v>
      </c>
      <c r="I15" s="183">
        <f t="shared" si="2"/>
        <v>0</v>
      </c>
      <c r="J15" s="184">
        <v>0</v>
      </c>
    </row>
    <row r="16" spans="1:10" ht="18.350000000000001" customHeight="1" x14ac:dyDescent="0.25">
      <c r="A16" s="205" t="s">
        <v>218</v>
      </c>
      <c r="B16" s="200" t="s">
        <v>74</v>
      </c>
      <c r="C16" s="206">
        <f>C17</f>
        <v>6831836</v>
      </c>
      <c r="D16" s="206">
        <f>D17</f>
        <v>6831836.25</v>
      </c>
      <c r="E16" s="181">
        <f t="shared" si="0"/>
        <v>0.25</v>
      </c>
      <c r="F16" s="181">
        <f t="shared" si="1"/>
        <v>100.00000365933843</v>
      </c>
      <c r="G16" s="206">
        <f>G17</f>
        <v>15252149</v>
      </c>
      <c r="H16" s="206">
        <f>H17</f>
        <v>15252149.35</v>
      </c>
      <c r="I16" s="181">
        <f t="shared" si="2"/>
        <v>0.34999999962747097</v>
      </c>
      <c r="J16" s="182">
        <f t="shared" si="3"/>
        <v>100.00000229475859</v>
      </c>
    </row>
    <row r="17" spans="1:10" ht="18.350000000000001" customHeight="1" x14ac:dyDescent="0.25">
      <c r="A17" s="185" t="s">
        <v>235</v>
      </c>
      <c r="B17" s="40" t="s">
        <v>75</v>
      </c>
      <c r="C17" s="186">
        <f>фінплан!I28</f>
        <v>6831836</v>
      </c>
      <c r="D17" s="186">
        <v>6831836.25</v>
      </c>
      <c r="E17" s="183">
        <f>D17-C17</f>
        <v>0.25</v>
      </c>
      <c r="F17" s="183">
        <f>(D17/C17)*100</f>
        <v>100.00000365933843</v>
      </c>
      <c r="G17" s="186">
        <f>фінплан!F28+фінплан!G28+фінплан!H28+фінплан!I28</f>
        <v>15252149</v>
      </c>
      <c r="H17" s="186">
        <v>15252149.35</v>
      </c>
      <c r="I17" s="183">
        <f>H17-G17</f>
        <v>0.34999999962747097</v>
      </c>
      <c r="J17" s="184">
        <f>(H17/G17)*100</f>
        <v>100.00000229475859</v>
      </c>
    </row>
    <row r="18" spans="1:10" ht="17" customHeight="1" x14ac:dyDescent="0.25">
      <c r="A18" s="216" t="s">
        <v>219</v>
      </c>
      <c r="B18" s="189">
        <v>1030</v>
      </c>
      <c r="C18" s="181">
        <f>C19+C20+C21+C22+C23+C24+C25+C26+C27</f>
        <v>1829113</v>
      </c>
      <c r="D18" s="181">
        <f>D19+D20+D21+D22+D23+D24+D25+D26+D27</f>
        <v>1829113.8800000001</v>
      </c>
      <c r="E18" s="181">
        <f t="shared" si="0"/>
        <v>0.88000000012107193</v>
      </c>
      <c r="F18" s="181">
        <f t="shared" si="1"/>
        <v>100.00004811075097</v>
      </c>
      <c r="G18" s="181">
        <f t="shared" ref="G18:H18" si="4">G19+G20+G21+G22+G23+G24+G25+G26+G27</f>
        <v>8425913</v>
      </c>
      <c r="H18" s="181">
        <f t="shared" si="4"/>
        <v>8425913.3399999999</v>
      </c>
      <c r="I18" s="181">
        <f t="shared" si="2"/>
        <v>0.33999999985098839</v>
      </c>
      <c r="J18" s="182">
        <f t="shared" si="3"/>
        <v>100.00000403517102</v>
      </c>
    </row>
    <row r="19" spans="1:10" ht="33.299999999999997" customHeight="1" x14ac:dyDescent="0.25">
      <c r="A19" s="197" t="s">
        <v>76</v>
      </c>
      <c r="B19" s="14">
        <v>1031</v>
      </c>
      <c r="C19" s="183">
        <f>фінплан!H30</f>
        <v>0</v>
      </c>
      <c r="D19" s="183">
        <v>0</v>
      </c>
      <c r="E19" s="183">
        <f t="shared" si="0"/>
        <v>0</v>
      </c>
      <c r="F19" s="183">
        <v>0</v>
      </c>
      <c r="G19" s="183">
        <f>фінплан!F30+фінплан!G30+фінплан!H30</f>
        <v>0</v>
      </c>
      <c r="H19" s="187">
        <v>0</v>
      </c>
      <c r="I19" s="183">
        <f t="shared" si="2"/>
        <v>0</v>
      </c>
      <c r="J19" s="184">
        <v>0</v>
      </c>
    </row>
    <row r="20" spans="1:10" ht="34" customHeight="1" x14ac:dyDescent="0.25">
      <c r="A20" s="197" t="s">
        <v>17</v>
      </c>
      <c r="B20" s="14">
        <v>1032</v>
      </c>
      <c r="C20" s="183">
        <f>фінплан!H31</f>
        <v>0</v>
      </c>
      <c r="D20" s="183">
        <v>0</v>
      </c>
      <c r="E20" s="183">
        <f t="shared" si="0"/>
        <v>0</v>
      </c>
      <c r="F20" s="183">
        <v>0</v>
      </c>
      <c r="G20" s="183">
        <f>фінплан!F31+фінплан!G31+фінплан!H31</f>
        <v>0</v>
      </c>
      <c r="H20" s="187">
        <v>0</v>
      </c>
      <c r="I20" s="183">
        <f t="shared" si="2"/>
        <v>0</v>
      </c>
      <c r="J20" s="184">
        <v>0</v>
      </c>
    </row>
    <row r="21" spans="1:10" ht="18.350000000000001" customHeight="1" x14ac:dyDescent="0.25">
      <c r="A21" s="196" t="s">
        <v>10</v>
      </c>
      <c r="B21" s="14">
        <v>1033</v>
      </c>
      <c r="C21" s="183">
        <f>фінплан!I32</f>
        <v>297104</v>
      </c>
      <c r="D21" s="183">
        <v>297104.09999999998</v>
      </c>
      <c r="E21" s="183">
        <f t="shared" si="0"/>
        <v>9.9999999976716936E-2</v>
      </c>
      <c r="F21" s="183">
        <v>0</v>
      </c>
      <c r="G21" s="183">
        <f>фінплан!F32+фінплан!G32+фінплан!H32+фінплан!I32</f>
        <v>2206776</v>
      </c>
      <c r="H21" s="187">
        <v>2206776.19</v>
      </c>
      <c r="I21" s="183">
        <f t="shared" si="2"/>
        <v>0.18999999994412065</v>
      </c>
      <c r="J21" s="184">
        <v>0</v>
      </c>
    </row>
    <row r="22" spans="1:10" ht="17.7" customHeight="1" x14ac:dyDescent="0.25">
      <c r="A22" s="197" t="s">
        <v>229</v>
      </c>
      <c r="B22" s="14">
        <v>1034</v>
      </c>
      <c r="C22" s="183">
        <f>фінплан!I33</f>
        <v>0</v>
      </c>
      <c r="D22" s="183">
        <v>0</v>
      </c>
      <c r="E22" s="183">
        <f t="shared" si="0"/>
        <v>0</v>
      </c>
      <c r="F22" s="183">
        <v>0</v>
      </c>
      <c r="G22" s="183">
        <f>фінплан!F33+фінплан!G33+фінплан!H33+фінплан!I33</f>
        <v>0</v>
      </c>
      <c r="H22" s="187">
        <v>0</v>
      </c>
      <c r="I22" s="183">
        <f t="shared" si="2"/>
        <v>0</v>
      </c>
      <c r="J22" s="184">
        <v>0</v>
      </c>
    </row>
    <row r="23" spans="1:10" ht="17.7" customHeight="1" x14ac:dyDescent="0.25">
      <c r="A23" s="196" t="s">
        <v>230</v>
      </c>
      <c r="B23" s="14">
        <v>1035</v>
      </c>
      <c r="C23" s="183">
        <f>фінплан!I34</f>
        <v>186056</v>
      </c>
      <c r="D23" s="183">
        <v>186056.86</v>
      </c>
      <c r="E23" s="183">
        <f t="shared" si="0"/>
        <v>0.85999999998603016</v>
      </c>
      <c r="F23" s="183">
        <f t="shared" si="1"/>
        <v>100.00046222642645</v>
      </c>
      <c r="G23" s="183">
        <f>фінплан!F34+фінплан!G34+фінплан!H34+фінплан!I34</f>
        <v>816893</v>
      </c>
      <c r="H23" s="187">
        <v>816893.17</v>
      </c>
      <c r="I23" s="183">
        <f t="shared" si="2"/>
        <v>0.17000000004190952</v>
      </c>
      <c r="J23" s="184">
        <f t="shared" si="3"/>
        <v>100.00002081055904</v>
      </c>
    </row>
    <row r="24" spans="1:10" ht="17.7" customHeight="1" x14ac:dyDescent="0.25">
      <c r="A24" s="185" t="s">
        <v>231</v>
      </c>
      <c r="B24" s="14">
        <v>1036</v>
      </c>
      <c r="C24" s="183">
        <f>фінплан!I35</f>
        <v>459933</v>
      </c>
      <c r="D24" s="183">
        <v>459932.36</v>
      </c>
      <c r="E24" s="183">
        <f t="shared" si="0"/>
        <v>-0.64000000001396984</v>
      </c>
      <c r="F24" s="183">
        <f t="shared" si="1"/>
        <v>99.999860849297619</v>
      </c>
      <c r="G24" s="183">
        <f>фінплан!F35+фінплан!G35+фінплан!H35+фінплан!I35</f>
        <v>1228550</v>
      </c>
      <c r="H24" s="187">
        <v>1228549.6000000001</v>
      </c>
      <c r="I24" s="183">
        <f t="shared" si="2"/>
        <v>-0.39999999990686774</v>
      </c>
      <c r="J24" s="184">
        <f t="shared" si="3"/>
        <v>99.999967441292597</v>
      </c>
    </row>
    <row r="25" spans="1:10" ht="17" customHeight="1" x14ac:dyDescent="0.25">
      <c r="A25" s="197" t="s">
        <v>232</v>
      </c>
      <c r="B25" s="14">
        <v>1037</v>
      </c>
      <c r="C25" s="183">
        <f>фінплан!I36</f>
        <v>99026</v>
      </c>
      <c r="D25" s="183">
        <v>99026.3</v>
      </c>
      <c r="E25" s="183">
        <f>D25-C25</f>
        <v>0.30000000000291038</v>
      </c>
      <c r="F25" s="183">
        <f>(D25/C25)*100</f>
        <v>100.00030295074021</v>
      </c>
      <c r="G25" s="183">
        <f>фінплан!F36+фінплан!G36+фінплан!H36+фінплан!I36</f>
        <v>782825</v>
      </c>
      <c r="H25" s="187">
        <v>782825.12</v>
      </c>
      <c r="I25" s="183">
        <f>H25-G25</f>
        <v>0.11999999999534339</v>
      </c>
      <c r="J25" s="184">
        <f>(H25/G25)*100</f>
        <v>100.00001532909654</v>
      </c>
    </row>
    <row r="26" spans="1:10" ht="34" customHeight="1" x14ac:dyDescent="0.25">
      <c r="A26" s="197" t="s">
        <v>234</v>
      </c>
      <c r="B26" s="14">
        <v>1038</v>
      </c>
      <c r="C26" s="183">
        <f>фінплан!I37</f>
        <v>560845</v>
      </c>
      <c r="D26" s="183">
        <v>560844.56000000006</v>
      </c>
      <c r="E26" s="183">
        <f>D26-C26</f>
        <v>-0.43999999994412065</v>
      </c>
      <c r="F26" s="183">
        <f>(D26/C26)*100</f>
        <v>99.999921546951484</v>
      </c>
      <c r="G26" s="183">
        <f>фінплан!F37+фінплан!G37+фінплан!H37+фінплан!I37</f>
        <v>2320844</v>
      </c>
      <c r="H26" s="187">
        <v>2320843.6800000002</v>
      </c>
      <c r="I26" s="183">
        <f>H26-G26</f>
        <v>-0.31999999983236194</v>
      </c>
      <c r="J26" s="184">
        <f>(H26/G26)*100</f>
        <v>99.999986211912571</v>
      </c>
    </row>
    <row r="27" spans="1:10" ht="32.6" customHeight="1" x14ac:dyDescent="0.25">
      <c r="A27" s="197" t="s">
        <v>249</v>
      </c>
      <c r="B27" s="14">
        <v>1039</v>
      </c>
      <c r="C27" s="183">
        <f>фінплан!I38</f>
        <v>226149</v>
      </c>
      <c r="D27" s="183">
        <v>226149.7</v>
      </c>
      <c r="E27" s="183">
        <f>D27-C27</f>
        <v>0.70000000001164153</v>
      </c>
      <c r="F27" s="183">
        <v>0</v>
      </c>
      <c r="G27" s="183">
        <f>фінплан!F38+фінплан!G38+фінплан!H38+фінплан!I38</f>
        <v>1070025</v>
      </c>
      <c r="H27" s="187">
        <v>1070025.58</v>
      </c>
      <c r="I27" s="183">
        <f>H27-G27</f>
        <v>0.58000000007450581</v>
      </c>
      <c r="J27" s="184">
        <v>0</v>
      </c>
    </row>
    <row r="28" spans="1:10" ht="21.1" customHeight="1" x14ac:dyDescent="0.25">
      <c r="A28" s="273" t="s">
        <v>77</v>
      </c>
      <c r="B28" s="273"/>
      <c r="C28" s="273"/>
      <c r="D28" s="273"/>
      <c r="E28" s="273"/>
      <c r="F28" s="273"/>
      <c r="G28" s="273"/>
      <c r="H28" s="273"/>
      <c r="I28" s="273"/>
      <c r="J28" s="273"/>
    </row>
    <row r="29" spans="1:10" ht="18.350000000000001" customHeight="1" x14ac:dyDescent="0.25">
      <c r="A29" s="185" t="s">
        <v>78</v>
      </c>
      <c r="B29" s="14">
        <v>1040</v>
      </c>
      <c r="C29" s="183">
        <f>фінплан!I40</f>
        <v>6275833</v>
      </c>
      <c r="D29" s="183">
        <v>6275833.04</v>
      </c>
      <c r="E29" s="183">
        <f t="shared" si="0"/>
        <v>4.0000000037252903E-2</v>
      </c>
      <c r="F29" s="184">
        <f t="shared" si="1"/>
        <v>100.00000063736559</v>
      </c>
      <c r="G29" s="183">
        <f>фінплан!F40+фінплан!G40+фінплан!H40+фінплан!I40</f>
        <v>27215337</v>
      </c>
      <c r="H29" s="183">
        <v>27215337.329999998</v>
      </c>
      <c r="I29" s="183">
        <f t="shared" ref="I29:I39" si="5">H29-G29</f>
        <v>0.32999999821186066</v>
      </c>
      <c r="J29" s="184">
        <f t="shared" ref="J29:J41" si="6">(H29/G29)*100</f>
        <v>100.00000121255157</v>
      </c>
    </row>
    <row r="30" spans="1:10" ht="19.05" customHeight="1" x14ac:dyDescent="0.25">
      <c r="A30" s="185" t="s">
        <v>79</v>
      </c>
      <c r="B30" s="14">
        <v>1050</v>
      </c>
      <c r="C30" s="183">
        <f>фінплан!I41</f>
        <v>1312013</v>
      </c>
      <c r="D30" s="183">
        <v>1312013.3500000001</v>
      </c>
      <c r="E30" s="183">
        <f t="shared" si="0"/>
        <v>0.35000000009313226</v>
      </c>
      <c r="F30" s="184">
        <f t="shared" si="1"/>
        <v>100.00002667656496</v>
      </c>
      <c r="G30" s="183">
        <f>фінплан!F41+фінплан!G41+фінплан!H41+фінплан!I41</f>
        <v>5729466</v>
      </c>
      <c r="H30" s="183">
        <v>5729466.4800000004</v>
      </c>
      <c r="I30" s="183">
        <f t="shared" si="5"/>
        <v>0.48000000044703484</v>
      </c>
      <c r="J30" s="184">
        <f t="shared" si="6"/>
        <v>100.00000837774412</v>
      </c>
    </row>
    <row r="31" spans="1:10" ht="19.05" customHeight="1" x14ac:dyDescent="0.25">
      <c r="A31" s="185" t="s">
        <v>80</v>
      </c>
      <c r="B31" s="14">
        <v>1060</v>
      </c>
      <c r="C31" s="183">
        <f>фінплан!I42</f>
        <v>402560</v>
      </c>
      <c r="D31" s="183">
        <v>402560.35</v>
      </c>
      <c r="E31" s="183">
        <f t="shared" si="0"/>
        <v>0.34999999997671694</v>
      </c>
      <c r="F31" s="184">
        <f t="shared" si="1"/>
        <v>100.0000869435612</v>
      </c>
      <c r="G31" s="183">
        <f>фінплан!F42+фінплан!G42+фінплан!H42+фінплан!I42</f>
        <v>723351</v>
      </c>
      <c r="H31" s="183">
        <v>723350.68</v>
      </c>
      <c r="I31" s="183">
        <f t="shared" si="5"/>
        <v>-0.31999999994877726</v>
      </c>
      <c r="J31" s="184">
        <f t="shared" si="6"/>
        <v>99.999955761449158</v>
      </c>
    </row>
    <row r="32" spans="1:10" ht="19.05" customHeight="1" x14ac:dyDescent="0.25">
      <c r="A32" s="185" t="s">
        <v>81</v>
      </c>
      <c r="B32" s="14">
        <v>1070</v>
      </c>
      <c r="C32" s="183">
        <f>фінплан!I43</f>
        <v>1108596</v>
      </c>
      <c r="D32" s="183">
        <v>1108595.93</v>
      </c>
      <c r="E32" s="183">
        <f t="shared" si="0"/>
        <v>-7.000000006519258E-2</v>
      </c>
      <c r="F32" s="184">
        <f t="shared" si="1"/>
        <v>99.999993685706954</v>
      </c>
      <c r="G32" s="183">
        <f>фінплан!F43+фінплан!G43+фінплан!H43+фінплан!I43</f>
        <v>6258585</v>
      </c>
      <c r="H32" s="183">
        <v>6258584.8799999999</v>
      </c>
      <c r="I32" s="183">
        <f t="shared" si="5"/>
        <v>-0.12000000011175871</v>
      </c>
      <c r="J32" s="184">
        <f t="shared" si="6"/>
        <v>99.999998082633695</v>
      </c>
    </row>
    <row r="33" spans="1:10" ht="17" customHeight="1" x14ac:dyDescent="0.25">
      <c r="A33" s="185" t="s">
        <v>82</v>
      </c>
      <c r="B33" s="14">
        <v>1080</v>
      </c>
      <c r="C33" s="183">
        <f>фінплан!I44</f>
        <v>218126</v>
      </c>
      <c r="D33" s="183">
        <v>218125.55</v>
      </c>
      <c r="E33" s="183">
        <f t="shared" si="0"/>
        <v>-0.45000000001164153</v>
      </c>
      <c r="F33" s="184">
        <f t="shared" si="1"/>
        <v>99.999793697220866</v>
      </c>
      <c r="G33" s="183">
        <f>фінплан!F44+фінплан!G44+фінплан!H44+фінплан!I44</f>
        <v>985418</v>
      </c>
      <c r="H33" s="183">
        <v>985417.56</v>
      </c>
      <c r="I33" s="183">
        <f t="shared" si="5"/>
        <v>-0.43999999994412065</v>
      </c>
      <c r="J33" s="184">
        <f t="shared" si="6"/>
        <v>99.999955348897629</v>
      </c>
    </row>
    <row r="34" spans="1:10" ht="17" customHeight="1" x14ac:dyDescent="0.25">
      <c r="A34" s="185" t="s">
        <v>83</v>
      </c>
      <c r="B34" s="14">
        <v>1090</v>
      </c>
      <c r="C34" s="183">
        <f>фінплан!I45</f>
        <v>3538039</v>
      </c>
      <c r="D34" s="183">
        <v>3538039.5</v>
      </c>
      <c r="E34" s="183">
        <f t="shared" si="0"/>
        <v>0.5</v>
      </c>
      <c r="F34" s="184">
        <f t="shared" si="1"/>
        <v>100.00001413212235</v>
      </c>
      <c r="G34" s="183">
        <f>фінплан!F45+фінплан!G45+фінплан!H45+фінплан!I45</f>
        <v>7357405</v>
      </c>
      <c r="H34" s="183">
        <v>7357405.2300000004</v>
      </c>
      <c r="I34" s="183">
        <f t="shared" si="5"/>
        <v>0.23000000044703484</v>
      </c>
      <c r="J34" s="184">
        <f t="shared" si="6"/>
        <v>100.00000312610223</v>
      </c>
    </row>
    <row r="35" spans="1:10" ht="17.7" customHeight="1" x14ac:dyDescent="0.25">
      <c r="A35" s="185" t="s">
        <v>84</v>
      </c>
      <c r="B35" s="14">
        <v>1100</v>
      </c>
      <c r="C35" s="183">
        <f>фінплан!I46</f>
        <v>0</v>
      </c>
      <c r="D35" s="183">
        <v>0</v>
      </c>
      <c r="E35" s="183">
        <f t="shared" si="0"/>
        <v>0</v>
      </c>
      <c r="F35" s="184">
        <v>0</v>
      </c>
      <c r="G35" s="183">
        <f>фінплан!F46+фінплан!G46+фінплан!H46+фінплан!I46</f>
        <v>0</v>
      </c>
      <c r="H35" s="183">
        <v>0</v>
      </c>
      <c r="I35" s="183">
        <f t="shared" si="5"/>
        <v>0</v>
      </c>
      <c r="J35" s="184">
        <v>0</v>
      </c>
    </row>
    <row r="36" spans="1:10" ht="18.350000000000001" customHeight="1" x14ac:dyDescent="0.25">
      <c r="A36" s="185" t="s">
        <v>85</v>
      </c>
      <c r="B36" s="14">
        <v>1110</v>
      </c>
      <c r="C36" s="183">
        <f>фінплан!I47</f>
        <v>1003787</v>
      </c>
      <c r="D36" s="183">
        <v>1003787.22</v>
      </c>
      <c r="E36" s="183">
        <f t="shared" si="0"/>
        <v>0.21999999997206032</v>
      </c>
      <c r="F36" s="184">
        <f t="shared" si="1"/>
        <v>100.00002191700032</v>
      </c>
      <c r="G36" s="183">
        <f>фінплан!F47+фінплан!G47+фінплан!H47+фінплан!I47</f>
        <v>2652657</v>
      </c>
      <c r="H36" s="183">
        <v>2652657.13</v>
      </c>
      <c r="I36" s="183">
        <f t="shared" si="5"/>
        <v>0.12999999988824129</v>
      </c>
      <c r="J36" s="184">
        <f t="shared" si="6"/>
        <v>100.00000490074667</v>
      </c>
    </row>
    <row r="37" spans="1:10" ht="34.65" customHeight="1" x14ac:dyDescent="0.25">
      <c r="A37" s="48" t="s">
        <v>86</v>
      </c>
      <c r="B37" s="14">
        <v>1120</v>
      </c>
      <c r="C37" s="183">
        <f>фінплан!I48</f>
        <v>6400</v>
      </c>
      <c r="D37" s="183">
        <v>6400</v>
      </c>
      <c r="E37" s="183">
        <f t="shared" si="0"/>
        <v>0</v>
      </c>
      <c r="F37" s="184">
        <v>0</v>
      </c>
      <c r="G37" s="183">
        <f>фінплан!F48+фінплан!G48+фінплан!H48+фінплан!I48</f>
        <v>14080</v>
      </c>
      <c r="H37" s="183">
        <v>14080</v>
      </c>
      <c r="I37" s="183">
        <f t="shared" si="5"/>
        <v>0</v>
      </c>
      <c r="J37" s="184">
        <v>0</v>
      </c>
    </row>
    <row r="38" spans="1:10" ht="17.7" customHeight="1" x14ac:dyDescent="0.25">
      <c r="A38" s="48" t="s">
        <v>87</v>
      </c>
      <c r="B38" s="14">
        <v>1130</v>
      </c>
      <c r="C38" s="183">
        <f>фінплан!I49</f>
        <v>1232139</v>
      </c>
      <c r="D38" s="183">
        <v>1232138.92</v>
      </c>
      <c r="E38" s="183">
        <f t="shared" si="0"/>
        <v>-8.0000000074505806E-2</v>
      </c>
      <c r="F38" s="184">
        <f t="shared" si="1"/>
        <v>99.999993507226051</v>
      </c>
      <c r="G38" s="183">
        <f>фінплан!F49+фінплан!G49+фінплан!H49+фінплан!I49</f>
        <v>3467662</v>
      </c>
      <c r="H38" s="183">
        <v>3467662.25</v>
      </c>
      <c r="I38" s="183">
        <f t="shared" si="5"/>
        <v>0.25</v>
      </c>
      <c r="J38" s="184">
        <f t="shared" si="6"/>
        <v>100.00000720946851</v>
      </c>
    </row>
    <row r="39" spans="1:10" ht="18.350000000000001" customHeight="1" x14ac:dyDescent="0.25">
      <c r="A39" s="185" t="s">
        <v>88</v>
      </c>
      <c r="B39" s="14">
        <v>1140</v>
      </c>
      <c r="C39" s="183">
        <f>фінплан!I50</f>
        <v>760</v>
      </c>
      <c r="D39" s="183">
        <v>760</v>
      </c>
      <c r="E39" s="183">
        <f t="shared" si="0"/>
        <v>0</v>
      </c>
      <c r="F39" s="184">
        <v>0</v>
      </c>
      <c r="G39" s="183">
        <f>фінплан!F50+фінплан!G50+фінплан!H50+фінплан!I50</f>
        <v>58603</v>
      </c>
      <c r="H39" s="183">
        <v>58602.81</v>
      </c>
      <c r="I39" s="183">
        <f t="shared" si="5"/>
        <v>-0.19000000000232831</v>
      </c>
      <c r="J39" s="184">
        <f t="shared" si="6"/>
        <v>99.999675784516157</v>
      </c>
    </row>
    <row r="40" spans="1:10" ht="17" customHeight="1" x14ac:dyDescent="0.25">
      <c r="A40" s="205" t="s">
        <v>89</v>
      </c>
      <c r="B40" s="189">
        <v>1170</v>
      </c>
      <c r="C40" s="181">
        <f>C13+C16+C18+C43+C54</f>
        <v>16507190</v>
      </c>
      <c r="D40" s="181">
        <f>D13+D16+D18+D43+D54</f>
        <v>16507190.890000001</v>
      </c>
      <c r="E40" s="181">
        <f t="shared" si="0"/>
        <v>0.89000000059604645</v>
      </c>
      <c r="F40" s="182">
        <f t="shared" si="1"/>
        <v>100.00000539158998</v>
      </c>
      <c r="G40" s="181">
        <f>G13+G16+G18+G43+G54</f>
        <v>57471004</v>
      </c>
      <c r="H40" s="181">
        <f>H13+H16+H18+H43+H54</f>
        <v>57471004.320000008</v>
      </c>
      <c r="I40" s="181">
        <f>H40-G40</f>
        <v>0.32000000774860382</v>
      </c>
      <c r="J40" s="182">
        <f t="shared" si="6"/>
        <v>100.00000055680253</v>
      </c>
    </row>
    <row r="41" spans="1:10" ht="18.350000000000001" customHeight="1" x14ac:dyDescent="0.25">
      <c r="A41" s="205" t="s">
        <v>90</v>
      </c>
      <c r="B41" s="189">
        <v>1180</v>
      </c>
      <c r="C41" s="181">
        <f>C29+C30+C31+C32+C33+C34+C35+C36+C37+C38+C39+C46+C59</f>
        <v>17132563</v>
      </c>
      <c r="D41" s="181">
        <f>D29+D30+D31+D32+D33+D34+D35+D36+D37+D38+D39+D46+D59</f>
        <v>17132563.960000001</v>
      </c>
      <c r="E41" s="181">
        <f t="shared" si="0"/>
        <v>0.96000000089406967</v>
      </c>
      <c r="F41" s="182">
        <f t="shared" si="1"/>
        <v>100.00000560336477</v>
      </c>
      <c r="G41" s="181">
        <f>G29+G30+G31+G32+G33+G34+G35+G36+G37+G38+G39+G46+G59</f>
        <v>59020978</v>
      </c>
      <c r="H41" s="181">
        <f>H29+H30+H31+H32+H33+H34+H35+H36+H37+H38+H39+H46+H59</f>
        <v>59020978.12000002</v>
      </c>
      <c r="I41" s="181">
        <f>H41-G41</f>
        <v>0.12000001966953278</v>
      </c>
      <c r="J41" s="182">
        <f t="shared" si="6"/>
        <v>100.00000020331757</v>
      </c>
    </row>
    <row r="42" spans="1:10" ht="26.5" customHeight="1" x14ac:dyDescent="0.25">
      <c r="A42" s="273" t="s">
        <v>91</v>
      </c>
      <c r="B42" s="273"/>
      <c r="C42" s="273"/>
      <c r="D42" s="273"/>
      <c r="E42" s="273"/>
      <c r="F42" s="273"/>
      <c r="G42" s="273"/>
      <c r="H42" s="273"/>
      <c r="I42" s="273"/>
      <c r="J42" s="273"/>
    </row>
    <row r="43" spans="1:10" ht="19.7" customHeight="1" x14ac:dyDescent="0.25">
      <c r="A43" s="188" t="s">
        <v>92</v>
      </c>
      <c r="B43" s="189">
        <v>2010</v>
      </c>
      <c r="C43" s="181">
        <f>C44+C45</f>
        <v>0</v>
      </c>
      <c r="D43" s="181">
        <f>D44+D45</f>
        <v>0</v>
      </c>
      <c r="E43" s="181">
        <f t="shared" si="0"/>
        <v>0</v>
      </c>
      <c r="F43" s="182">
        <v>0</v>
      </c>
      <c r="G43" s="181">
        <f>G44+G45</f>
        <v>0</v>
      </c>
      <c r="H43" s="181">
        <f>H44+H45</f>
        <v>0</v>
      </c>
      <c r="I43" s="181">
        <f t="shared" ref="I43:I52" si="7">H43-G43</f>
        <v>0</v>
      </c>
      <c r="J43" s="182">
        <v>0</v>
      </c>
    </row>
    <row r="44" spans="1:10" ht="34.65" customHeight="1" x14ac:dyDescent="0.25">
      <c r="A44" s="48" t="s">
        <v>250</v>
      </c>
      <c r="B44" s="14">
        <v>2011</v>
      </c>
      <c r="C44" s="183">
        <f>фінплан!H55</f>
        <v>0</v>
      </c>
      <c r="D44" s="183">
        <v>0</v>
      </c>
      <c r="E44" s="183">
        <f t="shared" si="0"/>
        <v>0</v>
      </c>
      <c r="F44" s="184">
        <v>0</v>
      </c>
      <c r="G44" s="183">
        <f>фінплан!F55+фінплан!G55+фінплан!H55</f>
        <v>0</v>
      </c>
      <c r="H44" s="183">
        <v>0</v>
      </c>
      <c r="I44" s="183">
        <f t="shared" si="7"/>
        <v>0</v>
      </c>
      <c r="J44" s="184">
        <v>0</v>
      </c>
    </row>
    <row r="45" spans="1:10" ht="19.7" customHeight="1" x14ac:dyDescent="0.25">
      <c r="A45" s="48" t="s">
        <v>238</v>
      </c>
      <c r="B45" s="14">
        <v>2012</v>
      </c>
      <c r="C45" s="183">
        <f>фінплан!H56</f>
        <v>0</v>
      </c>
      <c r="D45" s="183">
        <v>0</v>
      </c>
      <c r="E45" s="183">
        <f t="shared" si="0"/>
        <v>0</v>
      </c>
      <c r="F45" s="184">
        <v>0</v>
      </c>
      <c r="G45" s="183">
        <f>фінплан!F56+фінплан!G56+фінплан!H56</f>
        <v>0</v>
      </c>
      <c r="H45" s="183">
        <v>0</v>
      </c>
      <c r="I45" s="183">
        <f t="shared" si="7"/>
        <v>0</v>
      </c>
      <c r="J45" s="184">
        <v>0</v>
      </c>
    </row>
    <row r="46" spans="1:10" ht="18.350000000000001" customHeight="1" x14ac:dyDescent="0.25">
      <c r="A46" s="188" t="s">
        <v>149</v>
      </c>
      <c r="B46" s="189">
        <v>3010</v>
      </c>
      <c r="C46" s="181">
        <f>C47+C48+C49+C50+C51+C52</f>
        <v>2034310</v>
      </c>
      <c r="D46" s="181">
        <f>D47+D48+D49+D50+D51+D52</f>
        <v>2034310.1</v>
      </c>
      <c r="E46" s="181">
        <f>D46-C46</f>
        <v>0.10000000009313226</v>
      </c>
      <c r="F46" s="182">
        <f t="shared" ref="F46:F49" si="8">(D46/C46)*100</f>
        <v>100.00000491567165</v>
      </c>
      <c r="G46" s="181">
        <f>G47+G48+G49+G50+G51+G52</f>
        <v>4115935</v>
      </c>
      <c r="H46" s="181">
        <f>H47+H48+H49+H50+H51+H52</f>
        <v>4115934.7700000005</v>
      </c>
      <c r="I46" s="181">
        <f t="shared" si="7"/>
        <v>-0.22999999951571226</v>
      </c>
      <c r="J46" s="182">
        <f t="shared" ref="J46:J49" si="9">(H46/G46)*100</f>
        <v>99.999994411962305</v>
      </c>
    </row>
    <row r="47" spans="1:10" ht="17.7" customHeight="1" x14ac:dyDescent="0.25">
      <c r="A47" s="185" t="s">
        <v>239</v>
      </c>
      <c r="B47" s="14">
        <v>3011</v>
      </c>
      <c r="C47" s="183">
        <f>фінплан!I58</f>
        <v>0</v>
      </c>
      <c r="D47" s="183">
        <v>0</v>
      </c>
      <c r="E47" s="183">
        <f t="shared" si="0"/>
        <v>0</v>
      </c>
      <c r="F47" s="184">
        <v>0</v>
      </c>
      <c r="G47" s="183">
        <f>фінплан!F58+фінплан!G58+фінплан!H58+фінплан!I58</f>
        <v>0</v>
      </c>
      <c r="H47" s="187">
        <v>0</v>
      </c>
      <c r="I47" s="183">
        <f t="shared" si="7"/>
        <v>0</v>
      </c>
      <c r="J47" s="184">
        <v>0</v>
      </c>
    </row>
    <row r="48" spans="1:10" ht="18.350000000000001" customHeight="1" x14ac:dyDescent="0.25">
      <c r="A48" s="185" t="s">
        <v>251</v>
      </c>
      <c r="B48" s="14">
        <v>3012</v>
      </c>
      <c r="C48" s="183">
        <f>фінплан!I59</f>
        <v>574739</v>
      </c>
      <c r="D48" s="183">
        <v>574738.56000000006</v>
      </c>
      <c r="E48" s="183">
        <f t="shared" si="0"/>
        <v>-0.43999999994412065</v>
      </c>
      <c r="F48" s="184">
        <f t="shared" si="8"/>
        <v>99.99992344351088</v>
      </c>
      <c r="G48" s="183">
        <f>фінплан!F59+фінплан!G59+фінплан!H59+фінплан!I59</f>
        <v>2297817</v>
      </c>
      <c r="H48" s="190">
        <v>2297816.7000000002</v>
      </c>
      <c r="I48" s="183">
        <f t="shared" si="7"/>
        <v>-0.29999999981373549</v>
      </c>
      <c r="J48" s="184">
        <f t="shared" si="9"/>
        <v>99.999986944130029</v>
      </c>
    </row>
    <row r="49" spans="1:10" ht="17" customHeight="1" x14ac:dyDescent="0.25">
      <c r="A49" s="185" t="s">
        <v>252</v>
      </c>
      <c r="B49" s="14">
        <v>3013</v>
      </c>
      <c r="C49" s="183">
        <f>фінплан!I60</f>
        <v>78318</v>
      </c>
      <c r="D49" s="183">
        <v>78317.48</v>
      </c>
      <c r="E49" s="183">
        <f t="shared" si="0"/>
        <v>-0.52000000000407454</v>
      </c>
      <c r="F49" s="184">
        <f t="shared" si="8"/>
        <v>99.999336040246163</v>
      </c>
      <c r="G49" s="183">
        <f>фінплан!F60+фінплан!G60+фінплан!H60+фінплан!I60</f>
        <v>248241</v>
      </c>
      <c r="H49" s="190">
        <v>248240.74</v>
      </c>
      <c r="I49" s="183">
        <f t="shared" si="7"/>
        <v>-0.26000000000931323</v>
      </c>
      <c r="J49" s="184">
        <f t="shared" si="9"/>
        <v>99.999895263070954</v>
      </c>
    </row>
    <row r="50" spans="1:10" ht="19.7" customHeight="1" x14ac:dyDescent="0.25">
      <c r="A50" s="185" t="s">
        <v>253</v>
      </c>
      <c r="B50" s="14">
        <v>3014</v>
      </c>
      <c r="C50" s="183">
        <f>фінплан!I61</f>
        <v>0</v>
      </c>
      <c r="D50" s="183">
        <v>0</v>
      </c>
      <c r="E50" s="183">
        <f t="shared" si="0"/>
        <v>0</v>
      </c>
      <c r="F50" s="184">
        <v>0</v>
      </c>
      <c r="G50" s="183">
        <f>фінплан!F61+фінплан!G61+фінплан!H61+фінплан!I61</f>
        <v>0</v>
      </c>
      <c r="H50" s="187">
        <v>0</v>
      </c>
      <c r="I50" s="183">
        <f t="shared" si="7"/>
        <v>0</v>
      </c>
      <c r="J50" s="184">
        <v>0</v>
      </c>
    </row>
    <row r="51" spans="1:10" ht="33.299999999999997" customHeight="1" x14ac:dyDescent="0.25">
      <c r="A51" s="48" t="s">
        <v>243</v>
      </c>
      <c r="B51" s="14">
        <v>3015</v>
      </c>
      <c r="C51" s="183">
        <f>фінплан!I62</f>
        <v>0</v>
      </c>
      <c r="D51" s="183">
        <v>0</v>
      </c>
      <c r="E51" s="183">
        <f t="shared" si="0"/>
        <v>0</v>
      </c>
      <c r="F51" s="184">
        <v>0</v>
      </c>
      <c r="G51" s="183">
        <f>фінплан!F62+фінплан!G62+фінплан!H62+фінплан!I62</f>
        <v>0</v>
      </c>
      <c r="H51" s="187">
        <v>0</v>
      </c>
      <c r="I51" s="183">
        <f t="shared" si="7"/>
        <v>0</v>
      </c>
      <c r="J51" s="184">
        <v>0</v>
      </c>
    </row>
    <row r="52" spans="1:10" ht="19.05" customHeight="1" x14ac:dyDescent="0.25">
      <c r="A52" s="185" t="s">
        <v>244</v>
      </c>
      <c r="B52" s="14">
        <v>3016</v>
      </c>
      <c r="C52" s="183">
        <f>фінплан!I63</f>
        <v>1381253</v>
      </c>
      <c r="D52" s="183">
        <v>1381254.06</v>
      </c>
      <c r="E52" s="183">
        <f t="shared" si="0"/>
        <v>1.0600000000558794</v>
      </c>
      <c r="F52" s="184">
        <v>0</v>
      </c>
      <c r="G52" s="183">
        <f>фінплан!F63+фінплан!G63+фінплан!H63+фінплан!I63</f>
        <v>1569877</v>
      </c>
      <c r="H52" s="187">
        <v>1569877.33</v>
      </c>
      <c r="I52" s="183">
        <f t="shared" si="7"/>
        <v>0.33000000007450581</v>
      </c>
      <c r="J52" s="184">
        <v>0</v>
      </c>
    </row>
    <row r="53" spans="1:10" ht="25.85" customHeight="1" x14ac:dyDescent="0.25">
      <c r="A53" s="273" t="s">
        <v>93</v>
      </c>
      <c r="B53" s="273"/>
      <c r="C53" s="273"/>
      <c r="D53" s="273"/>
      <c r="E53" s="273"/>
      <c r="F53" s="273"/>
      <c r="G53" s="273"/>
      <c r="H53" s="273"/>
      <c r="I53" s="273"/>
      <c r="J53" s="273"/>
    </row>
    <row r="54" spans="1:10" ht="21.1" customHeight="1" x14ac:dyDescent="0.25">
      <c r="A54" s="205" t="s">
        <v>94</v>
      </c>
      <c r="B54" s="189">
        <v>4010</v>
      </c>
      <c r="C54" s="181">
        <f>C55+C56+C57+C58</f>
        <v>0</v>
      </c>
      <c r="D54" s="181">
        <f>D55+D56+D57+D58</f>
        <v>0</v>
      </c>
      <c r="E54" s="181">
        <f t="shared" si="0"/>
        <v>0</v>
      </c>
      <c r="F54" s="182">
        <v>0</v>
      </c>
      <c r="G54" s="181">
        <f>G55+G56+G57+G58</f>
        <v>0</v>
      </c>
      <c r="H54" s="181">
        <f>H55+H56+H57+H58</f>
        <v>0</v>
      </c>
      <c r="I54" s="181">
        <f t="shared" ref="I54:I63" si="10">H54-G54</f>
        <v>0</v>
      </c>
      <c r="J54" s="182">
        <v>0</v>
      </c>
    </row>
    <row r="55" spans="1:10" ht="18.350000000000001" customHeight="1" x14ac:dyDescent="0.25">
      <c r="A55" s="185" t="s">
        <v>95</v>
      </c>
      <c r="B55" s="14">
        <v>4011</v>
      </c>
      <c r="C55" s="183">
        <f>фінплан!H66</f>
        <v>0</v>
      </c>
      <c r="D55" s="183">
        <v>0</v>
      </c>
      <c r="E55" s="183">
        <f t="shared" si="0"/>
        <v>0</v>
      </c>
      <c r="F55" s="184">
        <v>0</v>
      </c>
      <c r="G55" s="183">
        <f>фінплан!F66+фінплан!G66+фінплан!H66</f>
        <v>0</v>
      </c>
      <c r="H55" s="187">
        <v>0</v>
      </c>
      <c r="I55" s="183">
        <f t="shared" si="10"/>
        <v>0</v>
      </c>
      <c r="J55" s="184">
        <v>0</v>
      </c>
    </row>
    <row r="56" spans="1:10" ht="21.1" customHeight="1" x14ac:dyDescent="0.25">
      <c r="A56" s="185" t="s">
        <v>96</v>
      </c>
      <c r="B56" s="14">
        <v>4012</v>
      </c>
      <c r="C56" s="183">
        <f>фінплан!H67</f>
        <v>0</v>
      </c>
      <c r="D56" s="183">
        <v>0</v>
      </c>
      <c r="E56" s="183">
        <f t="shared" si="0"/>
        <v>0</v>
      </c>
      <c r="F56" s="184">
        <v>0</v>
      </c>
      <c r="G56" s="183">
        <f>фінплан!F67+фінплан!G67+фінплан!H67</f>
        <v>0</v>
      </c>
      <c r="H56" s="187">
        <v>0</v>
      </c>
      <c r="I56" s="183">
        <f t="shared" si="10"/>
        <v>0</v>
      </c>
      <c r="J56" s="184">
        <v>0</v>
      </c>
    </row>
    <row r="57" spans="1:10" ht="17.7" customHeight="1" x14ac:dyDescent="0.25">
      <c r="A57" s="185" t="s">
        <v>97</v>
      </c>
      <c r="B57" s="14">
        <v>4013</v>
      </c>
      <c r="C57" s="183">
        <f>фінплан!H68</f>
        <v>0</v>
      </c>
      <c r="D57" s="183">
        <v>0</v>
      </c>
      <c r="E57" s="183">
        <f t="shared" si="0"/>
        <v>0</v>
      </c>
      <c r="F57" s="184">
        <v>0</v>
      </c>
      <c r="G57" s="183">
        <f>фінплан!F68+фінплан!G68+фінплан!H68</f>
        <v>0</v>
      </c>
      <c r="H57" s="187">
        <v>0</v>
      </c>
      <c r="I57" s="183">
        <f t="shared" si="10"/>
        <v>0</v>
      </c>
      <c r="J57" s="184">
        <v>0</v>
      </c>
    </row>
    <row r="58" spans="1:10" ht="19.05" customHeight="1" x14ac:dyDescent="0.25">
      <c r="A58" s="185" t="s">
        <v>247</v>
      </c>
      <c r="B58" s="14">
        <v>4020</v>
      </c>
      <c r="C58" s="183">
        <f>фінплан!H69</f>
        <v>0</v>
      </c>
      <c r="D58" s="183">
        <v>0</v>
      </c>
      <c r="E58" s="183">
        <f t="shared" si="0"/>
        <v>0</v>
      </c>
      <c r="F58" s="184">
        <v>0</v>
      </c>
      <c r="G58" s="183">
        <f>фінплан!F69+фінплан!G69+фінплан!H69</f>
        <v>0</v>
      </c>
      <c r="H58" s="187">
        <v>0</v>
      </c>
      <c r="I58" s="183">
        <f t="shared" si="10"/>
        <v>0</v>
      </c>
      <c r="J58" s="184">
        <v>0</v>
      </c>
    </row>
    <row r="59" spans="1:10" ht="19.7" customHeight="1" x14ac:dyDescent="0.25">
      <c r="A59" s="205" t="s">
        <v>98</v>
      </c>
      <c r="B59" s="189">
        <v>4030</v>
      </c>
      <c r="C59" s="181">
        <f>C60+C61+C62+C63</f>
        <v>0</v>
      </c>
      <c r="D59" s="181">
        <f>D60+D61+D62+D63</f>
        <v>0</v>
      </c>
      <c r="E59" s="181">
        <f t="shared" si="0"/>
        <v>0</v>
      </c>
      <c r="F59" s="182">
        <v>0</v>
      </c>
      <c r="G59" s="181">
        <f>G60+G61+G62+G63</f>
        <v>442479</v>
      </c>
      <c r="H59" s="181">
        <f>H60+H61+H62+H63</f>
        <v>442479</v>
      </c>
      <c r="I59" s="181">
        <f t="shared" si="10"/>
        <v>0</v>
      </c>
      <c r="J59" s="182">
        <v>0</v>
      </c>
    </row>
    <row r="60" spans="1:10" ht="17.7" customHeight="1" x14ac:dyDescent="0.25">
      <c r="A60" s="185" t="s">
        <v>95</v>
      </c>
      <c r="B60" s="14">
        <v>4031</v>
      </c>
      <c r="C60" s="183">
        <f>фінплан!H71</f>
        <v>0</v>
      </c>
      <c r="D60" s="183">
        <v>0</v>
      </c>
      <c r="E60" s="183">
        <f t="shared" si="0"/>
        <v>0</v>
      </c>
      <c r="F60" s="184">
        <v>0</v>
      </c>
      <c r="G60" s="183">
        <f>фінплан!F71+фінплан!G71+фінплан!H71</f>
        <v>0</v>
      </c>
      <c r="H60" s="187">
        <v>0</v>
      </c>
      <c r="I60" s="183">
        <f t="shared" si="10"/>
        <v>0</v>
      </c>
      <c r="J60" s="184">
        <v>0</v>
      </c>
    </row>
    <row r="61" spans="1:10" ht="17" customHeight="1" x14ac:dyDescent="0.25">
      <c r="A61" s="185" t="s">
        <v>96</v>
      </c>
      <c r="B61" s="14">
        <v>4032</v>
      </c>
      <c r="C61" s="183">
        <f>фінплан!H72</f>
        <v>0</v>
      </c>
      <c r="D61" s="183">
        <v>0</v>
      </c>
      <c r="E61" s="183">
        <f t="shared" si="0"/>
        <v>0</v>
      </c>
      <c r="F61" s="184">
        <v>0</v>
      </c>
      <c r="G61" s="183">
        <f>фінплан!F72+фінплан!G72+фінплан!H72</f>
        <v>0</v>
      </c>
      <c r="H61" s="187">
        <v>0</v>
      </c>
      <c r="I61" s="183">
        <f t="shared" si="10"/>
        <v>0</v>
      </c>
      <c r="J61" s="184">
        <v>0</v>
      </c>
    </row>
    <row r="62" spans="1:10" ht="17.7" customHeight="1" x14ac:dyDescent="0.25">
      <c r="A62" s="185" t="s">
        <v>97</v>
      </c>
      <c r="B62" s="14">
        <v>4033</v>
      </c>
      <c r="C62" s="183">
        <f>фінплан!H73</f>
        <v>0</v>
      </c>
      <c r="D62" s="183">
        <v>0</v>
      </c>
      <c r="E62" s="183">
        <f t="shared" si="0"/>
        <v>0</v>
      </c>
      <c r="F62" s="184">
        <v>0</v>
      </c>
      <c r="G62" s="183">
        <f>фінплан!F73+фінплан!G73+фінплан!H73</f>
        <v>442479</v>
      </c>
      <c r="H62" s="187">
        <v>442479</v>
      </c>
      <c r="I62" s="183">
        <f t="shared" si="10"/>
        <v>0</v>
      </c>
      <c r="J62" s="184">
        <v>0</v>
      </c>
    </row>
    <row r="63" spans="1:10" ht="18.350000000000001" customHeight="1" x14ac:dyDescent="0.25">
      <c r="A63" s="48" t="s">
        <v>248</v>
      </c>
      <c r="B63" s="14">
        <v>4040</v>
      </c>
      <c r="C63" s="183">
        <f>фінплан!H74</f>
        <v>0</v>
      </c>
      <c r="D63" s="183">
        <v>0</v>
      </c>
      <c r="E63" s="183">
        <f t="shared" si="0"/>
        <v>0</v>
      </c>
      <c r="F63" s="184">
        <v>0</v>
      </c>
      <c r="G63" s="183">
        <f>фінплан!F74+фінплан!G74+фінплан!H74</f>
        <v>0</v>
      </c>
      <c r="H63" s="187">
        <v>0</v>
      </c>
      <c r="I63" s="183">
        <f t="shared" si="10"/>
        <v>0</v>
      </c>
      <c r="J63" s="184">
        <v>0</v>
      </c>
    </row>
    <row r="64" spans="1:10" ht="24.45" customHeight="1" x14ac:dyDescent="0.25">
      <c r="A64" s="273" t="s">
        <v>99</v>
      </c>
      <c r="B64" s="273"/>
      <c r="C64" s="273"/>
      <c r="D64" s="273"/>
      <c r="E64" s="273"/>
      <c r="F64" s="273"/>
      <c r="G64" s="273"/>
      <c r="H64" s="273"/>
      <c r="I64" s="273"/>
      <c r="J64" s="273"/>
    </row>
    <row r="65" spans="1:10" ht="18.350000000000001" customHeight="1" x14ac:dyDescent="0.25">
      <c r="A65" s="204" t="s">
        <v>11</v>
      </c>
      <c r="B65" s="189">
        <v>5010</v>
      </c>
      <c r="C65" s="181">
        <f>C40-C41</f>
        <v>-625373</v>
      </c>
      <c r="D65" s="181">
        <f>D40-D41</f>
        <v>-625373.0700000003</v>
      </c>
      <c r="E65" s="181">
        <f t="shared" si="0"/>
        <v>-7.0000000298023224E-2</v>
      </c>
      <c r="F65" s="182">
        <f>(D65/C65)*100</f>
        <v>100.00001119331986</v>
      </c>
      <c r="G65" s="181">
        <f>G40-G41</f>
        <v>-1549974</v>
      </c>
      <c r="H65" s="181">
        <f>H40-H41</f>
        <v>-1549973.8000000119</v>
      </c>
      <c r="I65" s="181">
        <f>H65-G65</f>
        <v>0.19999998807907104</v>
      </c>
      <c r="J65" s="182">
        <f>(H65/G65)*100</f>
        <v>99.999987096558513</v>
      </c>
    </row>
    <row r="66" spans="1:10" ht="18.350000000000001" customHeight="1" x14ac:dyDescent="0.25">
      <c r="A66" s="198" t="s">
        <v>245</v>
      </c>
      <c r="B66" s="14">
        <v>5011</v>
      </c>
      <c r="C66" s="183">
        <f>фінплан!I77</f>
        <v>-625373</v>
      </c>
      <c r="D66" s="183">
        <f>D65-D67</f>
        <v>-625373.0700000003</v>
      </c>
      <c r="E66" s="183">
        <f t="shared" si="0"/>
        <v>-7.0000000298023224E-2</v>
      </c>
      <c r="F66" s="184">
        <f>(D66/C66)*100</f>
        <v>100.00001119331986</v>
      </c>
      <c r="G66" s="183">
        <f>G65-G67</f>
        <v>-1549974</v>
      </c>
      <c r="H66" s="183">
        <f>H65-H67</f>
        <v>-1549973.8000000119</v>
      </c>
      <c r="I66" s="183">
        <f>H66-G66</f>
        <v>0.19999998807907104</v>
      </c>
      <c r="J66" s="184">
        <f>(H66/G66)*100</f>
        <v>99.999987096558513</v>
      </c>
    </row>
    <row r="67" spans="1:10" ht="19.05" customHeight="1" x14ac:dyDescent="0.25">
      <c r="A67" s="198" t="s">
        <v>246</v>
      </c>
      <c r="B67" s="14">
        <v>5012</v>
      </c>
      <c r="C67" s="183">
        <v>0</v>
      </c>
      <c r="D67" s="183">
        <v>0</v>
      </c>
      <c r="E67" s="183">
        <v>0</v>
      </c>
      <c r="F67" s="184">
        <v>0</v>
      </c>
      <c r="G67" s="183">
        <v>0</v>
      </c>
      <c r="H67" s="187">
        <v>0</v>
      </c>
      <c r="I67" s="187">
        <v>0</v>
      </c>
      <c r="J67" s="184">
        <v>0</v>
      </c>
    </row>
    <row r="68" spans="1:10" ht="23.8" customHeight="1" x14ac:dyDescent="0.25">
      <c r="A68" s="273" t="s">
        <v>100</v>
      </c>
      <c r="B68" s="273"/>
      <c r="C68" s="273"/>
      <c r="D68" s="273"/>
      <c r="E68" s="273"/>
      <c r="F68" s="273"/>
      <c r="G68" s="273"/>
      <c r="H68" s="273"/>
      <c r="I68" s="273"/>
      <c r="J68" s="273"/>
    </row>
    <row r="69" spans="1:10" ht="20.399999999999999" customHeight="1" x14ac:dyDescent="0.25">
      <c r="A69" s="188" t="s">
        <v>101</v>
      </c>
      <c r="B69" s="189">
        <v>6010</v>
      </c>
      <c r="C69" s="181">
        <f>C70+C71+C72+C73+C74+C75</f>
        <v>2653070</v>
      </c>
      <c r="D69" s="181">
        <f>D70+D71+D72+D73+D74+D75</f>
        <v>2653070.56</v>
      </c>
      <c r="E69" s="181">
        <f t="shared" ref="E69:E75" si="11">D69-C69</f>
        <v>0.56000000005587935</v>
      </c>
      <c r="F69" s="182">
        <f t="shared" ref="F69:F74" si="12">(D69/C69)*100</f>
        <v>100.0000211076225</v>
      </c>
      <c r="G69" s="181">
        <f>G70+G71+G72+G73+G74+G75</f>
        <v>11337429</v>
      </c>
      <c r="H69" s="181">
        <f>H70+H71+H72+H73+H74+H75</f>
        <v>11337429.380000001</v>
      </c>
      <c r="I69" s="181">
        <f t="shared" ref="I69:I75" si="13">H69-G69</f>
        <v>0.38000000081956387</v>
      </c>
      <c r="J69" s="182">
        <f t="shared" ref="J69:J74" si="14">(H69/G69)*100</f>
        <v>100.00000335172994</v>
      </c>
    </row>
    <row r="70" spans="1:10" ht="19.05" customHeight="1" x14ac:dyDescent="0.25">
      <c r="A70" s="197" t="s">
        <v>102</v>
      </c>
      <c r="B70" s="14">
        <v>6011</v>
      </c>
      <c r="C70" s="183">
        <f>фінплан!I81</f>
        <v>43248</v>
      </c>
      <c r="D70" s="183">
        <v>43248</v>
      </c>
      <c r="E70" s="183">
        <f t="shared" si="11"/>
        <v>0</v>
      </c>
      <c r="F70" s="184">
        <f t="shared" si="12"/>
        <v>100</v>
      </c>
      <c r="G70" s="183">
        <f>фінплан!F81++фінплан!G81+фінплан!H81+фінплан!I81</f>
        <v>232537</v>
      </c>
      <c r="H70" s="183">
        <v>232537</v>
      </c>
      <c r="I70" s="183">
        <f t="shared" si="13"/>
        <v>0</v>
      </c>
      <c r="J70" s="184">
        <f t="shared" si="14"/>
        <v>100</v>
      </c>
    </row>
    <row r="71" spans="1:10" ht="18.350000000000001" customHeight="1" x14ac:dyDescent="0.25">
      <c r="A71" s="197" t="s">
        <v>103</v>
      </c>
      <c r="B71" s="14">
        <v>6012</v>
      </c>
      <c r="C71" s="183">
        <f>фінплан!I82</f>
        <v>171140</v>
      </c>
      <c r="D71" s="183">
        <v>171139.62</v>
      </c>
      <c r="E71" s="183">
        <f t="shared" si="11"/>
        <v>-0.38000000000465661</v>
      </c>
      <c r="F71" s="184">
        <f t="shared" si="12"/>
        <v>99.999777959565264</v>
      </c>
      <c r="G71" s="183">
        <f>фінплан!F82++фінплан!G82+фінплан!H82+фінплан!I82</f>
        <v>485257</v>
      </c>
      <c r="H71" s="183">
        <v>485257</v>
      </c>
      <c r="I71" s="183">
        <f t="shared" si="13"/>
        <v>0</v>
      </c>
      <c r="J71" s="184">
        <f t="shared" si="14"/>
        <v>100</v>
      </c>
    </row>
    <row r="72" spans="1:10" ht="17.7" customHeight="1" x14ac:dyDescent="0.25">
      <c r="A72" s="197" t="s">
        <v>104</v>
      </c>
      <c r="B72" s="14">
        <v>6013</v>
      </c>
      <c r="C72" s="183">
        <f>фінплан!I83</f>
        <v>383</v>
      </c>
      <c r="D72" s="183">
        <v>383.5</v>
      </c>
      <c r="E72" s="183">
        <f t="shared" si="11"/>
        <v>0.5</v>
      </c>
      <c r="F72" s="184">
        <f t="shared" si="12"/>
        <v>100.13054830287207</v>
      </c>
      <c r="G72" s="183">
        <f>фінплан!F83++фінплан!G83+фінплан!H83+фінплан!I83</f>
        <v>1435</v>
      </c>
      <c r="H72" s="187">
        <v>1435.2</v>
      </c>
      <c r="I72" s="183">
        <f t="shared" si="13"/>
        <v>0.20000000000004547</v>
      </c>
      <c r="J72" s="184">
        <f t="shared" si="14"/>
        <v>100.01393728222996</v>
      </c>
    </row>
    <row r="73" spans="1:10" ht="17.7" customHeight="1" x14ac:dyDescent="0.25">
      <c r="A73" s="197" t="s">
        <v>105</v>
      </c>
      <c r="B73" s="14">
        <v>6014</v>
      </c>
      <c r="C73" s="183">
        <f>фінплан!I84</f>
        <v>1126286</v>
      </c>
      <c r="D73" s="183">
        <v>1126286.0900000001</v>
      </c>
      <c r="E73" s="183">
        <f t="shared" si="11"/>
        <v>9.0000000083819032E-2</v>
      </c>
      <c r="F73" s="184">
        <f t="shared" si="12"/>
        <v>100.00000799086557</v>
      </c>
      <c r="G73" s="183">
        <f>фінплан!F84++фінплан!G84+фінплан!H84+фінплан!I84</f>
        <v>4888734</v>
      </c>
      <c r="H73" s="183">
        <v>4888733.7</v>
      </c>
      <c r="I73" s="183">
        <f t="shared" si="13"/>
        <v>-0.29999999981373549</v>
      </c>
      <c r="J73" s="184">
        <f t="shared" si="14"/>
        <v>99.999993863441944</v>
      </c>
    </row>
    <row r="74" spans="1:10" ht="18.350000000000001" customHeight="1" x14ac:dyDescent="0.25">
      <c r="A74" s="48" t="s">
        <v>106</v>
      </c>
      <c r="B74" s="14">
        <v>6015</v>
      </c>
      <c r="C74" s="183">
        <f>фінплан!I85</f>
        <v>1312013</v>
      </c>
      <c r="D74" s="183">
        <v>1312013.3500000001</v>
      </c>
      <c r="E74" s="183">
        <f t="shared" si="11"/>
        <v>0.35000000009313226</v>
      </c>
      <c r="F74" s="184">
        <f t="shared" si="12"/>
        <v>100.00002667656496</v>
      </c>
      <c r="G74" s="183">
        <f>фінплан!F85++фінплан!G85+фінплан!H85+фінплан!I85</f>
        <v>5729466</v>
      </c>
      <c r="H74" s="183">
        <f>H30</f>
        <v>5729466.4800000004</v>
      </c>
      <c r="I74" s="183">
        <f t="shared" si="13"/>
        <v>0.48000000044703484</v>
      </c>
      <c r="J74" s="184">
        <f t="shared" si="14"/>
        <v>100.00000837774412</v>
      </c>
    </row>
    <row r="75" spans="1:10" ht="18.350000000000001" customHeight="1" x14ac:dyDescent="0.25">
      <c r="A75" s="197" t="s">
        <v>107</v>
      </c>
      <c r="B75" s="14">
        <v>6016</v>
      </c>
      <c r="C75" s="183">
        <f>фінплан!I86</f>
        <v>0</v>
      </c>
      <c r="D75" s="183">
        <v>0</v>
      </c>
      <c r="E75" s="183">
        <f t="shared" si="11"/>
        <v>0</v>
      </c>
      <c r="F75" s="184">
        <v>0</v>
      </c>
      <c r="G75" s="183">
        <f>фінплан!F86++фінплан!G86+фінплан!H86+фінплан!I86</f>
        <v>0</v>
      </c>
      <c r="H75" s="187">
        <v>0</v>
      </c>
      <c r="I75" s="183">
        <f t="shared" si="13"/>
        <v>0</v>
      </c>
      <c r="J75" s="184">
        <v>0</v>
      </c>
    </row>
    <row r="76" spans="1:10" ht="24.45" customHeight="1" x14ac:dyDescent="0.25">
      <c r="A76" s="273" t="s">
        <v>108</v>
      </c>
      <c r="B76" s="273"/>
      <c r="C76" s="273"/>
      <c r="D76" s="273"/>
      <c r="E76" s="273"/>
      <c r="F76" s="273"/>
      <c r="G76" s="273"/>
      <c r="H76" s="273"/>
      <c r="I76" s="273"/>
      <c r="J76" s="273"/>
    </row>
    <row r="77" spans="1:10" ht="21.1" customHeight="1" x14ac:dyDescent="0.25">
      <c r="A77" s="48" t="s">
        <v>9</v>
      </c>
      <c r="B77" s="14">
        <v>7010</v>
      </c>
      <c r="C77" s="183">
        <v>0</v>
      </c>
      <c r="D77" s="183">
        <v>0</v>
      </c>
      <c r="E77" s="207">
        <v>0</v>
      </c>
      <c r="F77" s="207">
        <v>0</v>
      </c>
      <c r="G77" s="207">
        <v>139.5</v>
      </c>
      <c r="H77" s="207">
        <v>135.25</v>
      </c>
      <c r="I77" s="207">
        <v>131.5</v>
      </c>
      <c r="J77" s="207">
        <v>122.5</v>
      </c>
    </row>
    <row r="78" spans="1:10" ht="17.7" customHeight="1" x14ac:dyDescent="0.25">
      <c r="A78" s="48"/>
      <c r="B78" s="14"/>
      <c r="C78" s="208"/>
      <c r="D78" s="208"/>
      <c r="E78" s="208"/>
      <c r="F78" s="208"/>
      <c r="G78" s="208" t="s">
        <v>12</v>
      </c>
      <c r="H78" s="208" t="s">
        <v>13</v>
      </c>
      <c r="I78" s="208" t="s">
        <v>14</v>
      </c>
      <c r="J78" s="208" t="s">
        <v>109</v>
      </c>
    </row>
    <row r="79" spans="1:10" ht="19.7" customHeight="1" x14ac:dyDescent="0.25">
      <c r="A79" s="48" t="s">
        <v>110</v>
      </c>
      <c r="B79" s="14">
        <v>7011</v>
      </c>
      <c r="C79" s="183">
        <v>0</v>
      </c>
      <c r="D79" s="183">
        <v>0</v>
      </c>
      <c r="E79" s="183">
        <v>0</v>
      </c>
      <c r="F79" s="183">
        <v>0</v>
      </c>
      <c r="G79" s="183">
        <v>73312900.900000006</v>
      </c>
      <c r="H79" s="183">
        <v>72850128.230000004</v>
      </c>
      <c r="I79" s="183">
        <v>72255960</v>
      </c>
      <c r="J79" s="183">
        <v>75083602.590000004</v>
      </c>
    </row>
    <row r="80" spans="1:10" ht="19.05" customHeight="1" x14ac:dyDescent="0.25">
      <c r="A80" s="48" t="s">
        <v>111</v>
      </c>
      <c r="B80" s="14">
        <v>7012</v>
      </c>
      <c r="C80" s="183">
        <v>0</v>
      </c>
      <c r="D80" s="183">
        <v>0</v>
      </c>
      <c r="E80" s="183">
        <v>0</v>
      </c>
      <c r="F80" s="183">
        <v>0</v>
      </c>
      <c r="G80" s="183">
        <v>0</v>
      </c>
      <c r="H80" s="183">
        <v>0</v>
      </c>
      <c r="I80" s="183">
        <v>0</v>
      </c>
      <c r="J80" s="183">
        <v>0</v>
      </c>
    </row>
    <row r="81" spans="1:10" ht="19.7" customHeight="1" x14ac:dyDescent="0.25">
      <c r="A81" s="48" t="s">
        <v>112</v>
      </c>
      <c r="B81" s="14">
        <v>7013</v>
      </c>
      <c r="C81" s="183">
        <v>0</v>
      </c>
      <c r="D81" s="183">
        <v>0</v>
      </c>
      <c r="E81" s="183">
        <v>0</v>
      </c>
      <c r="F81" s="183">
        <v>0</v>
      </c>
      <c r="G81" s="183">
        <v>0</v>
      </c>
      <c r="H81" s="183">
        <v>0</v>
      </c>
      <c r="I81" s="183">
        <v>0</v>
      </c>
      <c r="J81" s="183">
        <v>0</v>
      </c>
    </row>
    <row r="82" spans="1:10" ht="19.05" customHeight="1" x14ac:dyDescent="0.25">
      <c r="A82" s="48" t="s">
        <v>113</v>
      </c>
      <c r="B82" s="14">
        <v>7016</v>
      </c>
      <c r="C82" s="183">
        <v>0</v>
      </c>
      <c r="D82" s="183">
        <v>0</v>
      </c>
      <c r="E82" s="183">
        <v>0</v>
      </c>
      <c r="F82" s="184">
        <v>0</v>
      </c>
      <c r="G82" s="183">
        <v>17197.439999999999</v>
      </c>
      <c r="H82" s="183">
        <v>8598.7199999999993</v>
      </c>
      <c r="I82" s="183">
        <v>4299.3599999999997</v>
      </c>
      <c r="J82" s="183">
        <v>0</v>
      </c>
    </row>
    <row r="83" spans="1:10" ht="19.7" customHeight="1" x14ac:dyDescent="0.25">
      <c r="A83" s="48" t="s">
        <v>114</v>
      </c>
      <c r="B83" s="14">
        <v>7020</v>
      </c>
      <c r="C83" s="183">
        <v>0</v>
      </c>
      <c r="D83" s="183">
        <v>0</v>
      </c>
      <c r="E83" s="183">
        <v>0</v>
      </c>
      <c r="F83" s="183">
        <v>0</v>
      </c>
      <c r="G83" s="183">
        <v>0</v>
      </c>
      <c r="H83" s="183">
        <v>0</v>
      </c>
      <c r="I83" s="183">
        <f t="shared" ref="I83" si="15">H83-G83</f>
        <v>0</v>
      </c>
      <c r="J83" s="183">
        <v>0</v>
      </c>
    </row>
    <row r="84" spans="1:10" ht="26.5" customHeight="1" x14ac:dyDescent="0.25">
      <c r="A84" s="191"/>
      <c r="B84" s="174"/>
      <c r="C84" s="192"/>
      <c r="D84" s="192"/>
      <c r="E84" s="192"/>
      <c r="F84" s="192"/>
      <c r="G84" s="192"/>
      <c r="H84" s="193"/>
      <c r="I84" s="193"/>
      <c r="J84" s="193"/>
    </row>
    <row r="85" spans="1:10" ht="17.7" x14ac:dyDescent="0.3">
      <c r="A85" s="16" t="s">
        <v>57</v>
      </c>
      <c r="B85" s="17"/>
      <c r="C85" s="24"/>
      <c r="D85" s="17"/>
      <c r="E85" s="18"/>
      <c r="F85" s="274" t="s">
        <v>165</v>
      </c>
      <c r="G85" s="274"/>
      <c r="H85" s="194"/>
      <c r="I85" s="195"/>
      <c r="J85" s="195"/>
    </row>
    <row r="86" spans="1:10" ht="25.15" customHeight="1" x14ac:dyDescent="0.3">
      <c r="A86" s="19"/>
      <c r="B86" s="173"/>
      <c r="C86" s="213" t="s">
        <v>4</v>
      </c>
      <c r="D86" s="21"/>
      <c r="E86" s="275" t="s">
        <v>16</v>
      </c>
      <c r="F86" s="275"/>
      <c r="G86" s="275"/>
      <c r="H86" s="22"/>
      <c r="I86" s="22"/>
      <c r="J86" s="22"/>
    </row>
    <row r="87" spans="1:10" ht="17.7" x14ac:dyDescent="0.3">
      <c r="A87" s="19" t="s">
        <v>58</v>
      </c>
      <c r="B87" s="173"/>
      <c r="C87" s="169"/>
      <c r="D87" s="173"/>
      <c r="E87" s="173"/>
      <c r="F87" s="218" t="s">
        <v>166</v>
      </c>
      <c r="G87" s="218"/>
      <c r="H87" s="22"/>
      <c r="I87" s="22"/>
      <c r="J87" s="22"/>
    </row>
    <row r="88" spans="1:10" ht="17.7" x14ac:dyDescent="0.3">
      <c r="A88" s="19"/>
      <c r="B88" s="173"/>
      <c r="C88" s="213" t="s">
        <v>4</v>
      </c>
      <c r="D88" s="21"/>
      <c r="E88" s="275" t="s">
        <v>220</v>
      </c>
      <c r="F88" s="275"/>
      <c r="G88" s="275"/>
      <c r="H88" s="22"/>
      <c r="I88" s="22"/>
      <c r="J88" s="22"/>
    </row>
  </sheetData>
  <mergeCells count="20">
    <mergeCell ref="A68:J68"/>
    <mergeCell ref="E2:J2"/>
    <mergeCell ref="A4:J4"/>
    <mergeCell ref="A5:J5"/>
    <mergeCell ref="A6:J6"/>
    <mergeCell ref="A7:J7"/>
    <mergeCell ref="A9:A10"/>
    <mergeCell ref="B9:B10"/>
    <mergeCell ref="C9:F9"/>
    <mergeCell ref="G9:J9"/>
    <mergeCell ref="A12:J12"/>
    <mergeCell ref="A28:J28"/>
    <mergeCell ref="A42:J42"/>
    <mergeCell ref="A53:J53"/>
    <mergeCell ref="A64:J64"/>
    <mergeCell ref="A76:J76"/>
    <mergeCell ref="F85:G85"/>
    <mergeCell ref="E86:G86"/>
    <mergeCell ref="F87:G87"/>
    <mergeCell ref="E88:G88"/>
  </mergeCells>
  <pageMargins left="0.70866141732283472" right="0.70866141732283472" top="0.55118110236220474" bottom="0.55118110236220474" header="0.31496062992125984" footer="0.31496062992125984"/>
  <pageSetup paperSize="9" scale="68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фінплан</vt:lpstr>
      <vt:lpstr>розрахунок доходів від НСЗУ </vt:lpstr>
      <vt:lpstr>Дані про персонал та зп</vt:lpstr>
      <vt:lpstr>Адміністративні вид (довідково)</vt:lpstr>
      <vt:lpstr>Видатки (розшифровка)</vt:lpstr>
      <vt:lpstr>Капітальні видатки </vt:lpstr>
      <vt:lpstr>звіт</vt:lpstr>
      <vt:lpstr>'Видатки (розшифровка)'!Область_печати</vt:lpstr>
      <vt:lpstr>'Дані про персонал та зп'!Область_печати</vt:lpstr>
      <vt:lpstr>'розрахунок доходів від НСЗУ '!Область_печати</vt:lpstr>
      <vt:lpstr>фінплан!Область_печати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Nadiya</cp:lastModifiedBy>
  <cp:lastPrinted>2025-02-05T06:20:50Z</cp:lastPrinted>
  <dcterms:created xsi:type="dcterms:W3CDTF">2016-09-17T08:38:05Z</dcterms:created>
  <dcterms:modified xsi:type="dcterms:W3CDTF">2025-03-14T07:20:01Z</dcterms:modified>
</cp:coreProperties>
</file>