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ї документи\Фінплан\Звіт по ФП 1 кв 2025\"/>
    </mc:Choice>
  </mc:AlternateContent>
  <bookViews>
    <workbookView xWindow="0" yWindow="0" windowWidth="23040" windowHeight="8616" tabRatio="837"/>
  </bookViews>
  <sheets>
    <sheet name="Осн. фін. пок." sheetId="1" r:id="rId1"/>
    <sheet name="I. Фін результат" sheetId="2" r:id="rId2"/>
    <sheet name="ІІ. Розр. з бюджетом" sheetId="3" r:id="rId3"/>
    <sheet name="ІІІ. Рух грош. коштів" sheetId="4" r:id="rId4"/>
    <sheet name="IV. Кап. інвестиції" sheetId="5" r:id="rId5"/>
    <sheet name=" V. Коефіцієнти" sheetId="6" r:id="rId6"/>
    <sheet name="6.1. Інша інфо_1" sheetId="7" r:id="rId7"/>
    <sheet name="6.2. Інша інфо_2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atabase">'[10]Ener '!$A$1:$G$2645</definedName>
    <definedName name="dCPIb">[11]попер_роз!#REF!</definedName>
    <definedName name="dPPIb">[11]попер_роз!#REF!</definedName>
    <definedName name="ds">'[12]7  Інші витрати'!#REF!</definedName>
    <definedName name="Fact_Type_ID">#REF!</definedName>
    <definedName name="G">'[13]МТР Газ України'!$B$1</definedName>
    <definedName name="ij1sssss">'[14]7  Інші витрати'!#REF!</definedName>
    <definedName name="LastItem">[15]Лист1!$A$1</definedName>
    <definedName name="Load">'[16]МТР Газ України'!$B$4</definedName>
    <definedName name="Load_ID">'[17]МТР Газ України'!$B$4</definedName>
    <definedName name="Load_ID_10">'[18]7  Інші витрати'!#REF!</definedName>
    <definedName name="Load_ID_11">'[19]МТР Газ України'!$B$4</definedName>
    <definedName name="Load_ID_12">'[19]МТР Газ України'!$B$4</definedName>
    <definedName name="Load_ID_13">'[19]МТР Газ України'!$B$4</definedName>
    <definedName name="Load_ID_14">'[19]МТР Газ України'!$B$4</definedName>
    <definedName name="Load_ID_15">'[19]МТР Газ України'!$B$4</definedName>
    <definedName name="Load_ID_16">'[19]МТР Газ України'!$B$4</definedName>
    <definedName name="Load_ID_17">'[19]МТР Газ України'!$B$4</definedName>
    <definedName name="Load_ID_18">'[20]МТР Газ України'!$B$4</definedName>
    <definedName name="Load_ID_19">'[21]МТР Газ України'!$B$4</definedName>
    <definedName name="Load_ID_20">'[20]МТР Газ України'!$B$4</definedName>
    <definedName name="Load_ID_200">'[16]МТР Газ України'!$B$4</definedName>
    <definedName name="Load_ID_21">'[22]МТР Газ України'!$B$4</definedName>
    <definedName name="Load_ID_23">'[21]МТР Газ України'!$B$4</definedName>
    <definedName name="Load_ID_25">'[22]МТР Газ України'!$B$4</definedName>
    <definedName name="Load_ID_542">'[23]МТР Газ України'!$B$4</definedName>
    <definedName name="Load_ID_6">'[19]МТР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[24]Inform!$E$5</definedName>
    <definedName name="qw">[5]Inform!$E$5</definedName>
    <definedName name="qwert">[5]Inform!$G$2</definedName>
    <definedName name="qwerty">'[4]МТР Газ України'!$B$4</definedName>
    <definedName name="ShowFil">[15]!ShowFil</definedName>
    <definedName name="SU_ID">#REF!</definedName>
    <definedName name="Time_ID">'[17]МТР Газ України'!$B$1</definedName>
    <definedName name="Time_ID_10">'[18]7  Інші витрати'!#REF!</definedName>
    <definedName name="Time_ID_11">'[19]МТР Газ України'!$B$1</definedName>
    <definedName name="Time_ID_12">'[19]МТР Газ України'!$B$1</definedName>
    <definedName name="Time_ID_13">'[19]МТР Газ України'!$B$1</definedName>
    <definedName name="Time_ID_14">'[19]МТР Газ України'!$B$1</definedName>
    <definedName name="Time_ID_15">'[19]МТР Газ України'!$B$1</definedName>
    <definedName name="Time_ID_16">'[19]МТР Газ України'!$B$1</definedName>
    <definedName name="Time_ID_17">'[19]МТР Газ України'!$B$1</definedName>
    <definedName name="Time_ID_18">'[20]МТР Газ України'!$B$1</definedName>
    <definedName name="Time_ID_19">'[21]МТР Газ України'!$B$1</definedName>
    <definedName name="Time_ID_20">'[20]МТР Газ України'!$B$1</definedName>
    <definedName name="Time_ID_21">'[22]МТР Газ України'!$B$1</definedName>
    <definedName name="Time_ID_23">'[21]МТР Газ України'!$B$1</definedName>
    <definedName name="Time_ID_25">'[22]МТР Газ України'!$B$1</definedName>
    <definedName name="Time_ID_6">'[19]МТР Газ України'!$B$1</definedName>
    <definedName name="Time_ID0">'[17]МТР Газ України'!$F$1</definedName>
    <definedName name="Time_ID0_10">'[18]7  Інші витрати'!#REF!</definedName>
    <definedName name="Time_ID0_11">'[19]МТР Газ України'!$F$1</definedName>
    <definedName name="Time_ID0_12">'[19]МТР Газ України'!$F$1</definedName>
    <definedName name="Time_ID0_13">'[19]МТР Газ України'!$F$1</definedName>
    <definedName name="Time_ID0_14">'[19]МТР Газ України'!$F$1</definedName>
    <definedName name="Time_ID0_15">'[19]МТР Газ України'!$F$1</definedName>
    <definedName name="Time_ID0_16">'[19]МТР Газ України'!$F$1</definedName>
    <definedName name="Time_ID0_17">'[19]МТР Газ України'!$F$1</definedName>
    <definedName name="Time_ID0_18">'[20]МТР Газ України'!$F$1</definedName>
    <definedName name="Time_ID0_19">'[21]МТР Газ України'!$F$1</definedName>
    <definedName name="Time_ID0_20">'[20]МТР Газ України'!$F$1</definedName>
    <definedName name="Time_ID0_21">'[22]МТР Газ України'!$F$1</definedName>
    <definedName name="Time_ID0_23">'[21]МТР Газ України'!$F$1</definedName>
    <definedName name="Time_ID0_25">'[22]МТР Газ України'!$F$1</definedName>
    <definedName name="Time_ID0_6">'[19]МТР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'[25]МТР Газ України'!$B$4</definedName>
    <definedName name="wr">'[25]МТР Газ України'!$B$4</definedName>
    <definedName name="yyyy">#REF!</definedName>
    <definedName name="Z_1E3D5FB9_014E_4051_8AD5_DB0A17D05797_.wvu.PrintArea" localSheetId="5" hidden="1">' V. Коефіцієнти'!$A$1:$G$26</definedName>
    <definedName name="Z_1E3D5FB9_014E_4051_8AD5_DB0A17D05797_.wvu.PrintArea" localSheetId="6" hidden="1">'6.1. Інша інфо_1'!$A$1:$O$81</definedName>
    <definedName name="Z_1E3D5FB9_014E_4051_8AD5_DB0A17D05797_.wvu.PrintArea" localSheetId="7" hidden="1">'6.2. Інша інфо_2'!$A$1:$AE$51</definedName>
    <definedName name="Z_1E3D5FB9_014E_4051_8AD5_DB0A17D05797_.wvu.PrintArea" localSheetId="1" hidden="1">'I. Фін результат'!$A$1:$H$114</definedName>
    <definedName name="Z_1E3D5FB9_014E_4051_8AD5_DB0A17D05797_.wvu.PrintArea" localSheetId="4" hidden="1">'IV. Кап. інвестиції'!$A$1:$G$16</definedName>
    <definedName name="Z_1E3D5FB9_014E_4051_8AD5_DB0A17D05797_.wvu.PrintArea" localSheetId="2" hidden="1">'ІІ. Розр. з бюджетом'!$A$1:$G$42</definedName>
    <definedName name="Z_1E3D5FB9_014E_4051_8AD5_DB0A17D05797_.wvu.PrintArea" localSheetId="3" hidden="1">'ІІІ. Рух грош. коштів'!$A$1:$G$88</definedName>
    <definedName name="Z_1E3D5FB9_014E_4051_8AD5_DB0A17D05797_.wvu.PrintArea" localSheetId="0" hidden="1">'Осн. фін. пок.'!$A$1:$G$78</definedName>
    <definedName name="Z_1E3D5FB9_014E_4051_8AD5_DB0A17D05797_.wvu.PrintTitles" localSheetId="5" hidden="1">' V. Коефіцієнти'!$5:$5</definedName>
    <definedName name="Z_1E3D5FB9_014E_4051_8AD5_DB0A17D05797_.wvu.PrintTitles" localSheetId="1" hidden="1">'I. Фін результат'!$5:$5</definedName>
    <definedName name="Z_1E3D5FB9_014E_4051_8AD5_DB0A17D05797_.wvu.PrintTitles" localSheetId="2" hidden="1">'ІІ. Розр. з бюджетом'!$5:$5</definedName>
    <definedName name="Z_1E3D5FB9_014E_4051_8AD5_DB0A17D05797_.wvu.PrintTitles" localSheetId="3" hidden="1">'ІІІ. Рух грош. коштів'!$5:$5</definedName>
    <definedName name="Z_1E3D5FB9_014E_4051_8AD5_DB0A17D05797_.wvu.PrintTitles" localSheetId="0" hidden="1">'Осн. фін. пок.'!$27:$27</definedName>
    <definedName name="Z_43DCEB14_ADF8_4168_9283_6542A71D3CF7_.wvu.PrintArea" localSheetId="5" hidden="1">' V. Коефіцієнти'!$A$1:$G$26</definedName>
    <definedName name="Z_43DCEB14_ADF8_4168_9283_6542A71D3CF7_.wvu.PrintArea" localSheetId="6" hidden="1">'6.1. Інша інфо_1'!$A$1:$O$81</definedName>
    <definedName name="Z_43DCEB14_ADF8_4168_9283_6542A71D3CF7_.wvu.PrintArea" localSheetId="7" hidden="1">'6.2. Інша інфо_2'!$A$1:$AE$51</definedName>
    <definedName name="Z_43DCEB14_ADF8_4168_9283_6542A71D3CF7_.wvu.PrintArea" localSheetId="1" hidden="1">'I. Фін результат'!$A$1:$H$114</definedName>
    <definedName name="Z_43DCEB14_ADF8_4168_9283_6542A71D3CF7_.wvu.PrintArea" localSheetId="4" hidden="1">'IV. Кап. інвестиції'!$A$1:$G$16</definedName>
    <definedName name="Z_43DCEB14_ADF8_4168_9283_6542A71D3CF7_.wvu.PrintArea" localSheetId="2" hidden="1">'ІІ. Розр. з бюджетом'!$A$1:$G$42</definedName>
    <definedName name="Z_43DCEB14_ADF8_4168_9283_6542A71D3CF7_.wvu.PrintArea" localSheetId="3" hidden="1">'ІІІ. Рух грош. коштів'!$A$1:$G$88</definedName>
    <definedName name="Z_43DCEB14_ADF8_4168_9283_6542A71D3CF7_.wvu.PrintArea" localSheetId="0" hidden="1">'Осн. фін. пок.'!$A$1:$G$78</definedName>
    <definedName name="Z_43DCEB14_ADF8_4168_9283_6542A71D3CF7_.wvu.PrintTitles" localSheetId="5" hidden="1">' V. Коефіцієнти'!$5:$5</definedName>
    <definedName name="Z_43DCEB14_ADF8_4168_9283_6542A71D3CF7_.wvu.PrintTitles" localSheetId="1" hidden="1">'I. Фін результат'!$5:$5</definedName>
    <definedName name="Z_43DCEB14_ADF8_4168_9283_6542A71D3CF7_.wvu.PrintTitles" localSheetId="2" hidden="1">'ІІ. Розр. з бюджетом'!$5:$5</definedName>
    <definedName name="Z_43DCEB14_ADF8_4168_9283_6542A71D3CF7_.wvu.PrintTitles" localSheetId="3" hidden="1">'ІІІ. Рух грош. коштів'!$5:$5</definedName>
    <definedName name="Z_43DCEB14_ADF8_4168_9283_6542A71D3CF7_.wvu.PrintTitles" localSheetId="0" hidden="1">'Осн. фін. пок.'!$27:$27</definedName>
    <definedName name="zx">'[4]МТР Газ України'!$F$1</definedName>
    <definedName name="zxc">[5]Inform!$E$38</definedName>
    <definedName name="а">'[14]7  Інші витрати'!#REF!</definedName>
    <definedName name="ав">#REF!</definedName>
    <definedName name="аен">'[25]МТР Газ України'!$B$4</definedName>
    <definedName name="в">'[26]МТР Газ України'!$F$1</definedName>
    <definedName name="ватт">'[27]БАЗА  '!#REF!</definedName>
    <definedName name="Д">'[16]МТР Газ України'!$B$4</definedName>
    <definedName name="е">#REF!</definedName>
    <definedName name="є">#REF!</definedName>
    <definedName name="_xlnm.Print_Titles" localSheetId="5">' V. Коефіцієнти'!$5:$5</definedName>
    <definedName name="_xlnm.Print_Titles" localSheetId="1">'I. Фін результат'!$5:$5</definedName>
    <definedName name="_xlnm.Print_Titles" localSheetId="2">'ІІ. Розр. з бюджетом'!$5:$5</definedName>
    <definedName name="_xlnm.Print_Titles" localSheetId="3">'ІІІ. Рух грош. коштів'!$5:$5</definedName>
    <definedName name="_xlnm.Print_Titles" localSheetId="0">'Осн. фін. пок.'!$27:$27</definedName>
    <definedName name="Заголовки_для_печати_МИ">'[28]1993'!$A$1:$IV$3,'[28]1993'!$A$1:$A$65536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'[13]МТР Газ України'!$B$1</definedName>
    <definedName name="іцу">[24]Inform!$G$2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_xlnm.Print_Area" localSheetId="5">' V. Коефіцієнти'!$A$1:$G$26</definedName>
    <definedName name="_xlnm.Print_Area" localSheetId="6">'6.1. Інша інфо_1'!$A$1:$O$81</definedName>
    <definedName name="_xlnm.Print_Area" localSheetId="7">'6.2. Інша інфо_2'!$A$1:$AE$51</definedName>
    <definedName name="_xlnm.Print_Area" localSheetId="1">'I. Фін результат'!$A$1:$S$114</definedName>
    <definedName name="_xlnm.Print_Area" localSheetId="4">'IV. Кап. інвестиції'!$A$1:$G$16</definedName>
    <definedName name="_xlnm.Print_Area" localSheetId="2">'ІІ. Розр. з бюджетом'!$A$1:$O$42</definedName>
    <definedName name="_xlnm.Print_Area" localSheetId="3">'ІІІ. Рух грош. коштів'!$A$1:$G$88</definedName>
    <definedName name="_xlnm.Print_Area" localSheetId="0">'Осн. фін. пок.'!$A$1:$G$78</definedName>
    <definedName name="п">'[14]7  Інші витрати'!#REF!</definedName>
    <definedName name="пдв">'[16]МТР Газ України'!$B$4</definedName>
    <definedName name="пдв_утг">'[16]МТР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'[16]МТР Газ України'!$B$4</definedName>
    <definedName name="фів">'[25]МТР Газ України'!$B$4</definedName>
    <definedName name="фіваіф">'[30]7  Інші витрати'!#REF!</definedName>
    <definedName name="фф">'[26]МТР Газ України'!$F$1</definedName>
    <definedName name="ц">'[14]7  Інші витрати'!#REF!</definedName>
    <definedName name="ччч">'[35]БАЗА  '!#REF!</definedName>
    <definedName name="ш">#REF!</definedName>
  </definedNames>
  <calcPr calcId="162913"/>
  <customWorkbookViews>
    <customWorkbookView name="1235 - Личное представление" guid="{1E3D5FB9-014E-4051-8AD5-DB0A17D05797}" personalView="1" maximized="1" xWindow="1" yWindow="1" windowWidth="1276" windowHeight="794" activeSheetId="2"/>
    <customWorkbookView name="UserNEW - Личное представление" guid="{43DCEB14-ADF8-4168-9283-6542A71D3CF7}" personalView="1" maximized="1" xWindow="1" yWindow="1" windowWidth="1600" windowHeight="670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6" l="1"/>
  <c r="D17" i="6"/>
  <c r="D15" i="6"/>
  <c r="D14" i="6"/>
  <c r="D13" i="6"/>
  <c r="D11" i="6"/>
  <c r="D10" i="6"/>
  <c r="D9" i="6"/>
  <c r="D8" i="6"/>
  <c r="D7" i="6"/>
  <c r="C12" i="2"/>
  <c r="C49" i="2"/>
  <c r="C106" i="2"/>
  <c r="J14" i="4" l="1"/>
  <c r="S45" i="8" l="1"/>
  <c r="Q45" i="8"/>
  <c r="O45" i="8"/>
  <c r="M45" i="8"/>
  <c r="K45" i="8"/>
  <c r="I45" i="8"/>
  <c r="G45" i="8"/>
  <c r="E45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Z33" i="8"/>
  <c r="Y33" i="8"/>
  <c r="X33" i="8"/>
  <c r="W33" i="8"/>
  <c r="R33" i="8"/>
  <c r="Q33" i="8"/>
  <c r="N33" i="8"/>
  <c r="M33" i="8"/>
  <c r="Z32" i="8"/>
  <c r="Y32" i="8"/>
  <c r="X32" i="8"/>
  <c r="W32" i="8"/>
  <c r="V32" i="8"/>
  <c r="U32" i="8"/>
  <c r="R32" i="8"/>
  <c r="Q32" i="8"/>
  <c r="N32" i="8"/>
  <c r="AD25" i="8"/>
  <c r="AB25" i="8"/>
  <c r="Z25" i="8"/>
  <c r="X25" i="8"/>
  <c r="V25" i="8"/>
  <c r="AC15" i="8"/>
  <c r="Z15" i="8"/>
  <c r="W15" i="8"/>
  <c r="T15" i="8"/>
  <c r="Q15" i="8"/>
  <c r="M15" i="8"/>
  <c r="M14" i="8"/>
  <c r="M13" i="8"/>
  <c r="M12" i="8"/>
  <c r="M11" i="8"/>
  <c r="M10" i="8"/>
  <c r="M9" i="8"/>
  <c r="M8" i="8"/>
  <c r="M7" i="8"/>
  <c r="K66" i="7"/>
  <c r="O57" i="7"/>
  <c r="N57" i="7"/>
  <c r="M57" i="7"/>
  <c r="L57" i="7"/>
  <c r="K57" i="7"/>
  <c r="J57" i="7"/>
  <c r="I57" i="7"/>
  <c r="H57" i="7"/>
  <c r="G57" i="7"/>
  <c r="F57" i="7"/>
  <c r="E57" i="7"/>
  <c r="D57" i="7"/>
  <c r="O56" i="7"/>
  <c r="N56" i="7"/>
  <c r="M56" i="7"/>
  <c r="L56" i="7"/>
  <c r="K56" i="7"/>
  <c r="J56" i="7"/>
  <c r="I56" i="7"/>
  <c r="F56" i="7"/>
  <c r="N33" i="7"/>
  <c r="L33" i="7"/>
  <c r="N32" i="7"/>
  <c r="L32" i="7"/>
  <c r="N31" i="7"/>
  <c r="L31" i="7"/>
  <c r="N29" i="7"/>
  <c r="L29" i="7"/>
  <c r="N28" i="7"/>
  <c r="L28" i="7"/>
  <c r="N27" i="7"/>
  <c r="L27" i="7"/>
  <c r="N25" i="7"/>
  <c r="L25" i="7"/>
  <c r="N24" i="7"/>
  <c r="L24" i="7"/>
  <c r="N23" i="7"/>
  <c r="L23" i="7"/>
  <c r="N21" i="7"/>
  <c r="L21" i="7"/>
  <c r="N20" i="7"/>
  <c r="L20" i="7"/>
  <c r="N19" i="7"/>
  <c r="L19" i="7"/>
  <c r="N17" i="7"/>
  <c r="N16" i="7"/>
  <c r="L16" i="7"/>
  <c r="N15" i="7"/>
  <c r="N14" i="7"/>
  <c r="N13" i="7"/>
  <c r="L13" i="7"/>
  <c r="N12" i="7"/>
  <c r="L12" i="7"/>
  <c r="F18" i="6"/>
  <c r="E18" i="6"/>
  <c r="F17" i="6"/>
  <c r="E17" i="6"/>
  <c r="F15" i="6"/>
  <c r="E15" i="6"/>
  <c r="F14" i="6"/>
  <c r="E14" i="6"/>
  <c r="E13" i="6"/>
  <c r="E11" i="6"/>
  <c r="E10" i="6"/>
  <c r="E9" i="6"/>
  <c r="E8" i="6"/>
  <c r="E7" i="6"/>
  <c r="G11" i="5"/>
  <c r="F11" i="5"/>
  <c r="F10" i="5"/>
  <c r="G8" i="5"/>
  <c r="F8" i="5"/>
  <c r="G7" i="5"/>
  <c r="F7" i="5"/>
  <c r="G6" i="5"/>
  <c r="F6" i="5"/>
  <c r="E6" i="5"/>
  <c r="D6" i="5"/>
  <c r="C6" i="5"/>
  <c r="D83" i="4"/>
  <c r="D82" i="4"/>
  <c r="G80" i="4"/>
  <c r="F80" i="4"/>
  <c r="G78" i="4"/>
  <c r="F78" i="4"/>
  <c r="E78" i="4"/>
  <c r="D78" i="4"/>
  <c r="C78" i="4"/>
  <c r="E76" i="4"/>
  <c r="G67" i="4"/>
  <c r="F67" i="4"/>
  <c r="C67" i="4"/>
  <c r="G66" i="4"/>
  <c r="F66" i="4"/>
  <c r="C66" i="4"/>
  <c r="G65" i="4"/>
  <c r="G64" i="4"/>
  <c r="F64" i="4"/>
  <c r="G63" i="4"/>
  <c r="F63" i="4"/>
  <c r="C63" i="4"/>
  <c r="G62" i="4"/>
  <c r="F62" i="4"/>
  <c r="G61" i="4"/>
  <c r="F61" i="4"/>
  <c r="D61" i="4"/>
  <c r="C61" i="4"/>
  <c r="G60" i="4"/>
  <c r="G59" i="4"/>
  <c r="G58" i="4"/>
  <c r="G57" i="4"/>
  <c r="G56" i="4"/>
  <c r="G55" i="4"/>
  <c r="G54" i="4"/>
  <c r="G53" i="4"/>
  <c r="G52" i="4"/>
  <c r="F52" i="4"/>
  <c r="G49" i="4"/>
  <c r="F49" i="4"/>
  <c r="E49" i="4"/>
  <c r="D49" i="4"/>
  <c r="C49" i="4"/>
  <c r="G48" i="4"/>
  <c r="F48" i="4"/>
  <c r="G47" i="4"/>
  <c r="F47" i="4"/>
  <c r="E47" i="4"/>
  <c r="D47" i="4"/>
  <c r="C47" i="4"/>
  <c r="G44" i="4"/>
  <c r="F44" i="4"/>
  <c r="G43" i="4"/>
  <c r="F43" i="4"/>
  <c r="G42" i="4"/>
  <c r="F42" i="4"/>
  <c r="G41" i="4"/>
  <c r="F41" i="4"/>
  <c r="E41" i="4"/>
  <c r="D41" i="4"/>
  <c r="C41" i="4"/>
  <c r="D31" i="4"/>
  <c r="D29" i="4"/>
  <c r="F28" i="4"/>
  <c r="D28" i="4"/>
  <c r="C28" i="4"/>
  <c r="D27" i="4"/>
  <c r="G26" i="4"/>
  <c r="G25" i="4"/>
  <c r="F25" i="4"/>
  <c r="G24" i="4"/>
  <c r="G23" i="4"/>
  <c r="F23" i="4"/>
  <c r="E23" i="4"/>
  <c r="C23" i="4"/>
  <c r="G22" i="4"/>
  <c r="G21" i="4"/>
  <c r="G20" i="4"/>
  <c r="G19" i="4"/>
  <c r="E18" i="4"/>
  <c r="G18" i="4" s="1"/>
  <c r="C18" i="4"/>
  <c r="D17" i="4"/>
  <c r="G15" i="4"/>
  <c r="F15" i="4"/>
  <c r="G14" i="4"/>
  <c r="F14" i="4"/>
  <c r="G13" i="4"/>
  <c r="F13" i="4"/>
  <c r="E12" i="4"/>
  <c r="C12" i="4"/>
  <c r="G9" i="4"/>
  <c r="F9" i="4"/>
  <c r="E9" i="4"/>
  <c r="D9" i="4"/>
  <c r="C9" i="4"/>
  <c r="D7" i="4"/>
  <c r="G38" i="3"/>
  <c r="F38" i="3"/>
  <c r="E38" i="3"/>
  <c r="D38" i="3"/>
  <c r="G37" i="3"/>
  <c r="F37" i="3"/>
  <c r="E37" i="3"/>
  <c r="D37" i="3"/>
  <c r="G36" i="3"/>
  <c r="F36" i="3"/>
  <c r="G35" i="3"/>
  <c r="F35" i="3"/>
  <c r="D35" i="3"/>
  <c r="C35" i="3"/>
  <c r="G29" i="3"/>
  <c r="F29" i="3"/>
  <c r="G25" i="3"/>
  <c r="F25" i="3"/>
  <c r="E25" i="3"/>
  <c r="D25" i="3"/>
  <c r="C25" i="3"/>
  <c r="G24" i="3"/>
  <c r="F24" i="3"/>
  <c r="G23" i="3"/>
  <c r="F23" i="3"/>
  <c r="G22" i="3"/>
  <c r="F22" i="3"/>
  <c r="G21" i="3"/>
  <c r="F21" i="3"/>
  <c r="D21" i="3"/>
  <c r="G20" i="3"/>
  <c r="F20" i="3"/>
  <c r="D20" i="3"/>
  <c r="G19" i="3"/>
  <c r="F19" i="3"/>
  <c r="E19" i="3"/>
  <c r="D19" i="3"/>
  <c r="C19" i="3"/>
  <c r="D17" i="3"/>
  <c r="G10" i="3"/>
  <c r="F10" i="3"/>
  <c r="G9" i="3"/>
  <c r="F9" i="3"/>
  <c r="G8" i="3"/>
  <c r="F8" i="3"/>
  <c r="E8" i="3"/>
  <c r="D8" i="3"/>
  <c r="C8" i="3"/>
  <c r="G7" i="3"/>
  <c r="F7" i="3"/>
  <c r="G127" i="2"/>
  <c r="E127" i="2"/>
  <c r="D127" i="2"/>
  <c r="G126" i="2"/>
  <c r="F126" i="2"/>
  <c r="E126" i="2"/>
  <c r="D126" i="2"/>
  <c r="G125" i="2"/>
  <c r="F125" i="2"/>
  <c r="E125" i="2"/>
  <c r="D125" i="2"/>
  <c r="G120" i="2"/>
  <c r="F120" i="2"/>
  <c r="E120" i="2"/>
  <c r="D120" i="2"/>
  <c r="G119" i="2"/>
  <c r="F119" i="2"/>
  <c r="E119" i="2"/>
  <c r="D119" i="2"/>
  <c r="E111" i="2"/>
  <c r="G111" i="2" s="1"/>
  <c r="D111" i="2"/>
  <c r="G110" i="2"/>
  <c r="F110" i="2"/>
  <c r="G109" i="2"/>
  <c r="F109" i="2"/>
  <c r="F127" i="2" s="1"/>
  <c r="G108" i="2"/>
  <c r="F108" i="2"/>
  <c r="E108" i="2"/>
  <c r="D108" i="2"/>
  <c r="C108" i="2"/>
  <c r="C37" i="3" s="1"/>
  <c r="G107" i="2"/>
  <c r="F107" i="2"/>
  <c r="E107" i="2"/>
  <c r="D107" i="2"/>
  <c r="C107" i="2"/>
  <c r="G106" i="2"/>
  <c r="F106" i="2"/>
  <c r="E106" i="2"/>
  <c r="D106" i="2"/>
  <c r="F105" i="2"/>
  <c r="G104" i="2"/>
  <c r="F104" i="2"/>
  <c r="E104" i="2"/>
  <c r="D104" i="2"/>
  <c r="C104" i="2"/>
  <c r="C111" i="2" s="1"/>
  <c r="D102" i="2"/>
  <c r="F100" i="2"/>
  <c r="E100" i="2"/>
  <c r="D100" i="2"/>
  <c r="C100" i="2"/>
  <c r="F99" i="2"/>
  <c r="E99" i="2"/>
  <c r="D99" i="2"/>
  <c r="G98" i="2"/>
  <c r="F98" i="2"/>
  <c r="D97" i="2"/>
  <c r="D95" i="2"/>
  <c r="G94" i="2"/>
  <c r="F94" i="2"/>
  <c r="E94" i="2"/>
  <c r="D94" i="2"/>
  <c r="G93" i="2"/>
  <c r="F93" i="2"/>
  <c r="E93" i="2"/>
  <c r="D93" i="2"/>
  <c r="C93" i="2"/>
  <c r="G92" i="2"/>
  <c r="F92" i="2"/>
  <c r="E92" i="2"/>
  <c r="D92" i="2"/>
  <c r="C92" i="2"/>
  <c r="G91" i="2"/>
  <c r="F91" i="2"/>
  <c r="E91" i="2"/>
  <c r="D91" i="2"/>
  <c r="G87" i="2"/>
  <c r="F87" i="2"/>
  <c r="D86" i="2"/>
  <c r="G84" i="2"/>
  <c r="F84" i="2"/>
  <c r="D83" i="2"/>
  <c r="G77" i="2"/>
  <c r="F77" i="2"/>
  <c r="G76" i="2"/>
  <c r="F76" i="2"/>
  <c r="E76" i="2"/>
  <c r="D76" i="2"/>
  <c r="C76" i="2"/>
  <c r="G73" i="2"/>
  <c r="F73" i="2"/>
  <c r="D71" i="2"/>
  <c r="G69" i="2"/>
  <c r="F69" i="2"/>
  <c r="G68" i="2"/>
  <c r="G67" i="2"/>
  <c r="F67" i="2"/>
  <c r="E67" i="2"/>
  <c r="D67" i="2"/>
  <c r="C67" i="2"/>
  <c r="C62" i="2" s="1"/>
  <c r="C34" i="1" s="1"/>
  <c r="G62" i="2"/>
  <c r="F62" i="2"/>
  <c r="E62" i="2"/>
  <c r="D62" i="2"/>
  <c r="F55" i="2"/>
  <c r="E55" i="2"/>
  <c r="D55" i="2"/>
  <c r="C55" i="2"/>
  <c r="G54" i="2"/>
  <c r="F54" i="2"/>
  <c r="G53" i="2"/>
  <c r="F53" i="2"/>
  <c r="F52" i="2"/>
  <c r="G51" i="2"/>
  <c r="F51" i="2"/>
  <c r="G50" i="2"/>
  <c r="F50" i="2"/>
  <c r="G49" i="2"/>
  <c r="F49" i="2"/>
  <c r="E49" i="2"/>
  <c r="D49" i="2"/>
  <c r="C27" i="2"/>
  <c r="C32" i="1" s="1"/>
  <c r="G45" i="2"/>
  <c r="F45" i="2"/>
  <c r="G42" i="2"/>
  <c r="F42" i="2"/>
  <c r="G41" i="2"/>
  <c r="F41" i="2"/>
  <c r="G36" i="2"/>
  <c r="F36" i="2"/>
  <c r="G35" i="2"/>
  <c r="F35" i="2"/>
  <c r="G34" i="2"/>
  <c r="F34" i="2"/>
  <c r="G33" i="2"/>
  <c r="F33" i="2"/>
  <c r="G28" i="2"/>
  <c r="F28" i="2"/>
  <c r="E27" i="2"/>
  <c r="G27" i="2" s="1"/>
  <c r="D27" i="2"/>
  <c r="F26" i="2"/>
  <c r="G25" i="2"/>
  <c r="F25" i="2"/>
  <c r="F24" i="2"/>
  <c r="G23" i="2"/>
  <c r="F23" i="2"/>
  <c r="E23" i="2"/>
  <c r="D23" i="2"/>
  <c r="C23" i="2"/>
  <c r="E22" i="2"/>
  <c r="F7" i="6" s="1"/>
  <c r="D22" i="2"/>
  <c r="G21" i="2"/>
  <c r="F21" i="2"/>
  <c r="G20" i="2"/>
  <c r="F20" i="2"/>
  <c r="G19" i="2"/>
  <c r="F19" i="2"/>
  <c r="G18" i="2"/>
  <c r="F18" i="2"/>
  <c r="G17" i="2"/>
  <c r="F17" i="2"/>
  <c r="E17" i="2"/>
  <c r="D17" i="2"/>
  <c r="C17" i="2"/>
  <c r="C9" i="2" s="1"/>
  <c r="G16" i="2"/>
  <c r="F16" i="2"/>
  <c r="G15" i="2"/>
  <c r="F15" i="2"/>
  <c r="G14" i="2"/>
  <c r="F14" i="2"/>
  <c r="G13" i="2"/>
  <c r="F13" i="2"/>
  <c r="G12" i="2"/>
  <c r="F12" i="2"/>
  <c r="F11" i="2"/>
  <c r="G9" i="2"/>
  <c r="E9" i="2"/>
  <c r="F9" i="2" s="1"/>
  <c r="D9" i="2"/>
  <c r="G8" i="2"/>
  <c r="F8" i="2"/>
  <c r="G7" i="2"/>
  <c r="F7" i="2"/>
  <c r="E7" i="2"/>
  <c r="D7" i="2"/>
  <c r="C7" i="2"/>
  <c r="C94" i="2" s="1"/>
  <c r="E71" i="1"/>
  <c r="D71" i="1"/>
  <c r="C71" i="1"/>
  <c r="E68" i="1"/>
  <c r="D68" i="1"/>
  <c r="C68" i="1"/>
  <c r="E63" i="1"/>
  <c r="D63" i="1"/>
  <c r="C63" i="1"/>
  <c r="B63" i="1"/>
  <c r="D62" i="1"/>
  <c r="C62" i="1"/>
  <c r="B62" i="1"/>
  <c r="D61" i="1"/>
  <c r="C61" i="1"/>
  <c r="B61" i="1"/>
  <c r="G59" i="1"/>
  <c r="F59" i="1"/>
  <c r="E59" i="1"/>
  <c r="D59" i="1"/>
  <c r="C59" i="1"/>
  <c r="B59" i="1"/>
  <c r="D57" i="1"/>
  <c r="B57" i="1"/>
  <c r="F56" i="1"/>
  <c r="B56" i="1"/>
  <c r="G55" i="1"/>
  <c r="F55" i="1"/>
  <c r="E55" i="1"/>
  <c r="D55" i="1"/>
  <c r="C55" i="1"/>
  <c r="B55" i="1"/>
  <c r="F54" i="1"/>
  <c r="E54" i="1"/>
  <c r="D54" i="1"/>
  <c r="C54" i="1"/>
  <c r="B54" i="1"/>
  <c r="D53" i="1"/>
  <c r="B53" i="1"/>
  <c r="G52" i="1"/>
  <c r="F52" i="1"/>
  <c r="E52" i="1"/>
  <c r="D52" i="1"/>
  <c r="C52" i="1"/>
  <c r="B52" i="1"/>
  <c r="E50" i="1"/>
  <c r="F50" i="1" s="1"/>
  <c r="D50" i="1"/>
  <c r="B50" i="1"/>
  <c r="G49" i="1"/>
  <c r="F49" i="1"/>
  <c r="E49" i="1"/>
  <c r="D49" i="1"/>
  <c r="B49" i="1"/>
  <c r="G48" i="1"/>
  <c r="F48" i="1"/>
  <c r="E48" i="1"/>
  <c r="D48" i="1"/>
  <c r="C48" i="1"/>
  <c r="B48" i="1"/>
  <c r="E47" i="1"/>
  <c r="F47" i="1" s="1"/>
  <c r="D47" i="1"/>
  <c r="C47" i="1"/>
  <c r="F46" i="1"/>
  <c r="E46" i="1"/>
  <c r="D46" i="1"/>
  <c r="C46" i="1"/>
  <c r="B46" i="1"/>
  <c r="G45" i="1"/>
  <c r="F45" i="1"/>
  <c r="E45" i="1"/>
  <c r="D45" i="1"/>
  <c r="C45" i="1"/>
  <c r="B45" i="1"/>
  <c r="E43" i="1"/>
  <c r="D43" i="1"/>
  <c r="B43" i="1"/>
  <c r="D42" i="1"/>
  <c r="B42" i="1"/>
  <c r="F41" i="1"/>
  <c r="E41" i="1"/>
  <c r="D41" i="1"/>
  <c r="C41" i="1"/>
  <c r="B41" i="1"/>
  <c r="D40" i="1"/>
  <c r="B40" i="1"/>
  <c r="F39" i="1"/>
  <c r="E39" i="1"/>
  <c r="D39" i="1"/>
  <c r="C39" i="1"/>
  <c r="B39" i="1"/>
  <c r="G38" i="1"/>
  <c r="F38" i="1"/>
  <c r="E38" i="1"/>
  <c r="D38" i="1"/>
  <c r="B38" i="1"/>
  <c r="D37" i="1"/>
  <c r="C37" i="1"/>
  <c r="B37" i="1"/>
  <c r="D36" i="1"/>
  <c r="B36" i="1"/>
  <c r="D35" i="1"/>
  <c r="B35" i="1"/>
  <c r="G34" i="1"/>
  <c r="F34" i="1"/>
  <c r="E34" i="1"/>
  <c r="D34" i="1"/>
  <c r="B34" i="1"/>
  <c r="F33" i="1"/>
  <c r="E33" i="1"/>
  <c r="D33" i="1"/>
  <c r="C33" i="1"/>
  <c r="B33" i="1"/>
  <c r="D32" i="1"/>
  <c r="B32" i="1"/>
  <c r="E31" i="1"/>
  <c r="G31" i="1" s="1"/>
  <c r="D31" i="1"/>
  <c r="B31" i="1"/>
  <c r="E30" i="1"/>
  <c r="G30" i="1" s="1"/>
  <c r="D30" i="1"/>
  <c r="B30" i="1"/>
  <c r="G29" i="1"/>
  <c r="F29" i="1"/>
  <c r="E29" i="1"/>
  <c r="D29" i="1"/>
  <c r="B29" i="1"/>
  <c r="C38" i="3" l="1"/>
  <c r="C50" i="1" s="1"/>
  <c r="G50" i="1"/>
  <c r="G47" i="1"/>
  <c r="C49" i="1"/>
  <c r="C91" i="2"/>
  <c r="C95" i="2"/>
  <c r="C30" i="1"/>
  <c r="C29" i="1"/>
  <c r="C22" i="2"/>
  <c r="F18" i="4"/>
  <c r="E95" i="2"/>
  <c r="G95" i="2" s="1"/>
  <c r="F111" i="2"/>
  <c r="F30" i="1"/>
  <c r="G22" i="2"/>
  <c r="F31" i="1"/>
  <c r="G71" i="2"/>
  <c r="E71" i="2"/>
  <c r="F22" i="2"/>
  <c r="F27" i="2"/>
  <c r="E32" i="1"/>
  <c r="G12" i="4"/>
  <c r="F12" i="4"/>
  <c r="C31" i="1" l="1"/>
  <c r="C71" i="2"/>
  <c r="E83" i="2"/>
  <c r="E35" i="1"/>
  <c r="E97" i="2"/>
  <c r="F95" i="2"/>
  <c r="F71" i="2"/>
  <c r="G32" i="1"/>
  <c r="F32" i="1"/>
  <c r="C83" i="2" l="1"/>
  <c r="C97" i="2"/>
  <c r="C102" i="2" s="1"/>
  <c r="C36" i="1" s="1"/>
  <c r="C35" i="1"/>
  <c r="G97" i="2"/>
  <c r="F97" i="2"/>
  <c r="E102" i="2"/>
  <c r="G35" i="1"/>
  <c r="F35" i="1"/>
  <c r="G83" i="2"/>
  <c r="F83" i="2"/>
  <c r="E86" i="2"/>
  <c r="E7" i="4"/>
  <c r="E40" i="1"/>
  <c r="C7" i="4" l="1"/>
  <c r="C17" i="4" s="1"/>
  <c r="C27" i="4" s="1"/>
  <c r="C29" i="4" s="1"/>
  <c r="C40" i="1"/>
  <c r="C86" i="2"/>
  <c r="F102" i="2"/>
  <c r="F8" i="6"/>
  <c r="E37" i="1" s="1"/>
  <c r="E36" i="1"/>
  <c r="G102" i="2"/>
  <c r="G40" i="1"/>
  <c r="F40" i="1"/>
  <c r="F11" i="6"/>
  <c r="E88" i="2"/>
  <c r="F10" i="6"/>
  <c r="E62" i="1" s="1"/>
  <c r="G86" i="2"/>
  <c r="F9" i="6"/>
  <c r="E61" i="1" s="1"/>
  <c r="E17" i="3"/>
  <c r="F86" i="2"/>
  <c r="E42" i="1"/>
  <c r="E17" i="4"/>
  <c r="G7" i="4"/>
  <c r="F7" i="4"/>
  <c r="C42" i="1" l="1"/>
  <c r="C88" i="2"/>
  <c r="C17" i="3"/>
  <c r="C82" i="4"/>
  <c r="C53" i="1"/>
  <c r="F42" i="1"/>
  <c r="G42" i="1"/>
  <c r="F36" i="1"/>
  <c r="G36" i="1"/>
  <c r="F13" i="6"/>
  <c r="F17" i="4"/>
  <c r="G17" i="4"/>
  <c r="E27" i="4"/>
  <c r="G17" i="3"/>
  <c r="F17" i="3"/>
  <c r="F37" i="1"/>
  <c r="G37" i="1"/>
  <c r="C83" i="4" l="1"/>
  <c r="C57" i="1"/>
  <c r="F27" i="4"/>
  <c r="E29" i="4"/>
  <c r="E82" i="4" s="1"/>
  <c r="G27" i="4"/>
  <c r="F29" i="4" l="1"/>
  <c r="G29" i="4"/>
  <c r="E53" i="1"/>
  <c r="G53" i="1" l="1"/>
  <c r="F53" i="1"/>
  <c r="G82" i="4"/>
  <c r="E57" i="1"/>
  <c r="F82" i="4"/>
  <c r="E83" i="4"/>
  <c r="G83" i="4" l="1"/>
  <c r="F83" i="4"/>
  <c r="G57" i="1"/>
  <c r="F57" i="1"/>
</calcChain>
</file>

<file path=xl/comments1.xml><?xml version="1.0" encoding="utf-8"?>
<comments xmlns="http://schemas.openxmlformats.org/spreadsheetml/2006/main">
  <authors>
    <author>1235</author>
  </authors>
  <commentList>
    <comment ref="D7" authorId="0" shapeId="0">
      <text>
        <r>
          <rPr>
            <b/>
            <sz val="9"/>
            <rFont val="Tahoma"/>
            <charset val="204"/>
          </rPr>
          <t>314</t>
        </r>
        <r>
          <rPr>
            <sz val="9"/>
            <rFont val="Tahoma"/>
            <charset val="204"/>
          </rPr>
          <t xml:space="preserve">
</t>
        </r>
        <r>
          <rPr>
            <b/>
            <sz val="9"/>
            <rFont val="Tahoma"/>
            <charset val="204"/>
          </rPr>
          <t>UserNEW:</t>
        </r>
        <r>
          <rPr>
            <sz val="9"/>
            <rFont val="Tahoma"/>
            <charset val="204"/>
          </rPr>
          <t xml:space="preserve">
</t>
        </r>
      </text>
    </comment>
    <comment ref="E7" authorId="0" shapeId="0">
      <text>
        <r>
          <rPr>
            <b/>
            <sz val="9"/>
            <rFont val="Tahoma"/>
            <charset val="204"/>
          </rPr>
          <t>314</t>
        </r>
        <r>
          <rPr>
            <sz val="9"/>
            <rFont val="Tahoma"/>
            <charset val="204"/>
          </rPr>
          <t xml:space="preserve">
</t>
        </r>
      </text>
    </comment>
    <comment ref="F7" authorId="0" shapeId="0">
      <text>
        <r>
          <rPr>
            <b/>
            <sz val="9"/>
            <rFont val="Tahoma"/>
            <charset val="204"/>
          </rPr>
          <t>314</t>
        </r>
        <r>
          <rPr>
            <sz val="9"/>
            <rFont val="Tahoma"/>
            <charset val="204"/>
          </rPr>
          <t xml:space="preserve">
</t>
        </r>
      </text>
    </comment>
    <comment ref="G7" authorId="0" shapeId="0">
      <text>
        <r>
          <rPr>
            <b/>
            <sz val="9"/>
            <rFont val="Tahoma"/>
            <charset val="204"/>
          </rPr>
          <t>314</t>
        </r>
        <r>
          <rPr>
            <sz val="9"/>
            <rFont val="Tahoma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<sst xmlns="http://schemas.openxmlformats.org/spreadsheetml/2006/main" count="679" uniqueCount="498">
  <si>
    <t>Додаток 3.</t>
  </si>
  <si>
    <t>до Порядку складання, затвердження та контролю виконання   фінансових планів підприємств                            комунальної власності територіальної громади міста Дніпра</t>
  </si>
  <si>
    <t>Рік 2025</t>
  </si>
  <si>
    <t>Коди</t>
  </si>
  <si>
    <t xml:space="preserve">Підприємство  </t>
  </si>
  <si>
    <t>КП "Водно-спортивний комбінат" ДМР</t>
  </si>
  <si>
    <t xml:space="preserve">за ЄДРПОУ </t>
  </si>
  <si>
    <t>03564217</t>
  </si>
  <si>
    <t xml:space="preserve">Організаційно-правова форма </t>
  </si>
  <si>
    <t xml:space="preserve">Комунальне підприємство </t>
  </si>
  <si>
    <t>за КОПФГ</t>
  </si>
  <si>
    <t>Територія</t>
  </si>
  <si>
    <t>49094, м.Дніпро, Соборний  район</t>
  </si>
  <si>
    <t>за КОАТУУ</t>
  </si>
  <si>
    <r>
      <rPr>
        <sz val="16"/>
        <rFont val="Times New Roman"/>
        <charset val="204"/>
      </rPr>
      <t xml:space="preserve">Орган державного управління  </t>
    </r>
    <r>
      <rPr>
        <b/>
        <i/>
        <sz val="16"/>
        <rFont val="Times New Roman"/>
        <charset val="204"/>
      </rPr>
      <t xml:space="preserve"> </t>
    </r>
  </si>
  <si>
    <t>за СПОДУ</t>
  </si>
  <si>
    <t xml:space="preserve">Галузь     </t>
  </si>
  <si>
    <t>за ЗКГНГ</t>
  </si>
  <si>
    <t xml:space="preserve">Вид економічної діяльності    </t>
  </si>
  <si>
    <t>Інша діяльність у сфері спорту</t>
  </si>
  <si>
    <t xml:space="preserve">за  КВЕД  </t>
  </si>
  <si>
    <t>93.19</t>
  </si>
  <si>
    <t>Одиниця виміру, тис. гривень без десяткових знаків</t>
  </si>
  <si>
    <t>Стандарти звітності П(с)БОУ</t>
  </si>
  <si>
    <t>Форма власності</t>
  </si>
  <si>
    <t xml:space="preserve">         32  комунальна</t>
  </si>
  <si>
    <t>Стандарти звітності МСФЗ</t>
  </si>
  <si>
    <t>Середньооблікова кількість штатних працівників:                     41 чоловік</t>
  </si>
  <si>
    <t xml:space="preserve">   72  особи</t>
  </si>
  <si>
    <t xml:space="preserve">Місцезнаходження  </t>
  </si>
  <si>
    <t>м.Дніпро,  вул.Набережна Перемоги,13</t>
  </si>
  <si>
    <t xml:space="preserve">Телефон </t>
  </si>
  <si>
    <t xml:space="preserve">    067-650-72-71</t>
  </si>
  <si>
    <t xml:space="preserve">Прізвище та ініціали керівника  </t>
  </si>
  <si>
    <t xml:space="preserve">Валерій  ШИЛО  </t>
  </si>
  <si>
    <t xml:space="preserve">ЗВІТ ПРО ВИКОНАННЯ ФІНАНСОВОГО ПЛАНУ ПІДПРИЄМСТВА </t>
  </si>
  <si>
    <t>за 1 квартал 2025 року</t>
  </si>
  <si>
    <t>Основні фінансові показники</t>
  </si>
  <si>
    <t>Найменування показника</t>
  </si>
  <si>
    <t xml:space="preserve">Код рядка </t>
  </si>
  <si>
    <t>Минулий рік (аналогічний період)</t>
  </si>
  <si>
    <t>Звітний період</t>
  </si>
  <si>
    <t>план</t>
  </si>
  <si>
    <t>факт</t>
  </si>
  <si>
    <t>відхилення,+/-</t>
  </si>
  <si>
    <t>виконання,%</t>
  </si>
  <si>
    <t>І. Формування фінансових результатів</t>
  </si>
  <si>
    <t>Чистий дохід від реалізації продукції (товарів, робіт, послуг)</t>
  </si>
  <si>
    <t>Собівартість реалізованої продукції (товарів, робіт, послуг)</t>
  </si>
  <si>
    <t>Валовий прибуток/збиток</t>
  </si>
  <si>
    <t>Адміністративні витрати</t>
  </si>
  <si>
    <t>Витрати на збут</t>
  </si>
  <si>
    <t>Інші операційні доходи/витрати</t>
  </si>
  <si>
    <t>Фінансовий результат від операційної діяльності</t>
  </si>
  <si>
    <t>EBITDA</t>
  </si>
  <si>
    <t>Рентабельність EBITDA</t>
  </si>
  <si>
    <t>Доходи/витрати від фінансової та інвестиційної діяльності</t>
  </si>
  <si>
    <t>Інші доходи/витрати</t>
  </si>
  <si>
    <t>Фінансовий результат до оподаткування</t>
  </si>
  <si>
    <t>Витрати (дохід) з податку на прибуток</t>
  </si>
  <si>
    <t>Чистий  фінансовий результат</t>
  </si>
  <si>
    <t>Коефіцієнт рентабельності діяльності</t>
  </si>
  <si>
    <t>IІ. Розрахунки з бюджетом</t>
  </si>
  <si>
    <t>Відрахування частини чистого прибутку</t>
  </si>
  <si>
    <t>Податок на прибуток підприємств</t>
  </si>
  <si>
    <t>Податок на додану вартість нарахований/до відшкодування
(з мінусом)</t>
  </si>
  <si>
    <t>2120 / 2130</t>
  </si>
  <si>
    <t>Сплата інших податків, зборів, обов'язкових платежів до державного та місцевих бюджетів</t>
  </si>
  <si>
    <t xml:space="preserve">Єдиний внесок на загальнообов'язкове державне соціальне страхування                              </t>
  </si>
  <si>
    <t>Усього виплат</t>
  </si>
  <si>
    <t>ІІІ. Рух грошових коштів</t>
  </si>
  <si>
    <t>Грошові кошти на початок періоду</t>
  </si>
  <si>
    <t>Чистий рух грошових коштів від операційної діяльності</t>
  </si>
  <si>
    <t>Чистий рух грошових коштів від інвестиційної діяльності</t>
  </si>
  <si>
    <t>Чистий рух грошових коштів від фінансової діяльності</t>
  </si>
  <si>
    <t xml:space="preserve">Вплив зміни валютних курсів на залишок коштів </t>
  </si>
  <si>
    <t>Грошові кошти на кінець періоду</t>
  </si>
  <si>
    <t>IV. Капітальні інвестиції</t>
  </si>
  <si>
    <t>Капітальні інвестиції</t>
  </si>
  <si>
    <t>V. Коефіцієнтний аналіз</t>
  </si>
  <si>
    <t>Коефіцієнт рентабельності активів</t>
  </si>
  <si>
    <t>x</t>
  </si>
  <si>
    <t>Коефіцієнт рентабельності власного капіталу</t>
  </si>
  <si>
    <t>Коефіцієнт фінансової стійкості</t>
  </si>
  <si>
    <t>VI. Звіт про фінансовий стан</t>
  </si>
  <si>
    <t>Необоротні активи</t>
  </si>
  <si>
    <t>Оборотні активи</t>
  </si>
  <si>
    <t>у тому числі грошові кошти та їх еквіваленти</t>
  </si>
  <si>
    <t>Усього активи</t>
  </si>
  <si>
    <t>Довгострокові зобов'язання і забезпечення</t>
  </si>
  <si>
    <t>Поточні зобов'язання і забезпечення</t>
  </si>
  <si>
    <t>Усього зобов'язання і забезпечення</t>
  </si>
  <si>
    <t>у тому числі державні гранти і субсидії</t>
  </si>
  <si>
    <t>у тому числі фінансові запозичення</t>
  </si>
  <si>
    <t>Власний капітал</t>
  </si>
  <si>
    <t xml:space="preserve">Директор </t>
  </si>
  <si>
    <t>Валерій ШИЛО</t>
  </si>
  <si>
    <t xml:space="preserve">                      (посада)</t>
  </si>
  <si>
    <t xml:space="preserve">         (ініціали, прізвище)    </t>
  </si>
  <si>
    <t>Таблиця I. Формування фінансових результатів</t>
  </si>
  <si>
    <t>Пояснення та обґрунтування до запланованого рівня доходів/витрат</t>
  </si>
  <si>
    <t xml:space="preserve">факт   </t>
  </si>
  <si>
    <t>Доходи і витрати (деталізація)</t>
  </si>
  <si>
    <t>Чистий дохід від реалізації продукції (товарів, робіт, послуг) (розшифрувати)</t>
  </si>
  <si>
    <t xml:space="preserve">Інша діяльність у сфері спорту </t>
  </si>
  <si>
    <t>1000/1</t>
  </si>
  <si>
    <t>Собівартість реалізованої продукції (товарів, робіт, послуг) (розшифрувати)</t>
  </si>
  <si>
    <t>витрати на сировину та основні матеріали</t>
  </si>
  <si>
    <t xml:space="preserve">витрати на паливо </t>
  </si>
  <si>
    <t>витрати на електроенергію</t>
  </si>
  <si>
    <t>витрати на оплату праці</t>
  </si>
  <si>
    <t>відрахування на соціальні заходи</t>
  </si>
  <si>
    <t>витрати, що здійснюються для підтримання об’єкта в робочому стані (проведення ремонту, технічного огляду, нагляду, обслуговування тощо)</t>
  </si>
  <si>
    <t>амортизація основних засобів і нематеріальних активів</t>
  </si>
  <si>
    <t>інші витрати (розшифрувати)</t>
  </si>
  <si>
    <t>комунальні витрати</t>
  </si>
  <si>
    <t>1018/1</t>
  </si>
  <si>
    <t>кейтерінгові послуги для проведення заходу</t>
  </si>
  <si>
    <t>1018/2</t>
  </si>
  <si>
    <t>придбання продукції для проведення заходів</t>
  </si>
  <si>
    <t>1018/3</t>
  </si>
  <si>
    <t>заходи з тероборони</t>
  </si>
  <si>
    <t>1018/4</t>
  </si>
  <si>
    <t>Валовий прибуток (збиток)</t>
  </si>
  <si>
    <t>Інші операційні доходи (розшифрувати), у тому числі:</t>
  </si>
  <si>
    <t>Дохід від надання майна в оренду</t>
  </si>
  <si>
    <t>1030/1</t>
  </si>
  <si>
    <t>Бюджет, дотація</t>
  </si>
  <si>
    <t>1030/2</t>
  </si>
  <si>
    <t>курсові різниці</t>
  </si>
  <si>
    <t>Адміністративні витрати, у тому числі:</t>
  </si>
  <si>
    <t>витрати, пов'язані з використанням власних службових автомобілів</t>
  </si>
  <si>
    <t>витрати на оренду службових автомобілів</t>
  </si>
  <si>
    <t>витрати на консалтингові послуги</t>
  </si>
  <si>
    <t>витрати на страхові послуги</t>
  </si>
  <si>
    <t>витрати на аудиторські послуги</t>
  </si>
  <si>
    <t>витрати на службові відрядження</t>
  </si>
  <si>
    <t>витрати на зв’язок, інтернет</t>
  </si>
  <si>
    <t>амортизація основних засобів і нематеріальних активів загальногосподарського призначення</t>
  </si>
  <si>
    <t>витрати на операційну оренду основних засобів та роялті, що мають загальногосподарське призначення</t>
  </si>
  <si>
    <t>витрати на страхування майна загальногосподарського призначення</t>
  </si>
  <si>
    <t>витрати на страхування загальногосподарського персоналу</t>
  </si>
  <si>
    <t xml:space="preserve">організаційно-технічні послуги </t>
  </si>
  <si>
    <t>консультаційні та інформаційні послуги</t>
  </si>
  <si>
    <t>юридичні послуги</t>
  </si>
  <si>
    <t>послуги з оцінки майна</t>
  </si>
  <si>
    <t>витрати на охорону праці загальногосподарського персоналу</t>
  </si>
  <si>
    <t xml:space="preserve">витрати на підвищення кваліфікації та перепідготовку кадрів </t>
  </si>
  <si>
    <t>витрати на утримання основних фондів, інших необоротних активів загальногосподарського використання,  у тому числі:</t>
  </si>
  <si>
    <t>витрати на поліпшення основних фондів</t>
  </si>
  <si>
    <t>інші адміністративні витрати</t>
  </si>
  <si>
    <t>Канцелярські товари,ел.журнали, періодичні видання</t>
  </si>
  <si>
    <t>1062/1</t>
  </si>
  <si>
    <t>Господарчі товари</t>
  </si>
  <si>
    <t>1062/2</t>
  </si>
  <si>
    <t>Спортивні товари</t>
  </si>
  <si>
    <t>1062/3</t>
  </si>
  <si>
    <t>РКО</t>
  </si>
  <si>
    <t>1062/4</t>
  </si>
  <si>
    <t>винагорода ЦЗО</t>
  </si>
  <si>
    <t>1062/5</t>
  </si>
  <si>
    <t>Витрати на збут, у тому числі:</t>
  </si>
  <si>
    <t>транспортні витрати</t>
  </si>
  <si>
    <t>витрати на зберігання та упаковку</t>
  </si>
  <si>
    <t>витрати на рекламу</t>
  </si>
  <si>
    <t>інші витрати на збут (розшифрувати)</t>
  </si>
  <si>
    <t>Інші операційні витрати, усього, у тому числі:</t>
  </si>
  <si>
    <t>витрати на благодійну допомогу</t>
  </si>
  <si>
    <t>відрахування до резерву сумнівних боргів</t>
  </si>
  <si>
    <t>відрахування до недержавних пенсійних фондів</t>
  </si>
  <si>
    <t>інші операційні витрати (розшифрувати)</t>
  </si>
  <si>
    <t>послуги сторонніх організацій (страхування)</t>
  </si>
  <si>
    <t>1085/1</t>
  </si>
  <si>
    <t>ремонтне обслуговування</t>
  </si>
  <si>
    <t>1085/2</t>
  </si>
  <si>
    <t>послуги з виготовлення проєктно-кошторисної документації</t>
  </si>
  <si>
    <t>1085/3</t>
  </si>
  <si>
    <t>Дохід від участі в капіталі (розшифрувати)</t>
  </si>
  <si>
    <t>Інші фінансові доходи (% банку)</t>
  </si>
  <si>
    <t>Втрати від участі в капіталі (розшифрувати)</t>
  </si>
  <si>
    <t>Фінансові витрати (розшифрувати)</t>
  </si>
  <si>
    <t>Інші доходи (розшифрувати), у тому числі:</t>
  </si>
  <si>
    <t>відшкодування комунальних послуг (аренда)</t>
  </si>
  <si>
    <t>1150/1</t>
  </si>
  <si>
    <t>фізкультурно-спортивні послуги</t>
  </si>
  <si>
    <t>1150/2</t>
  </si>
  <si>
    <t>дохід від цільового фінансування капітальних інвестицій</t>
  </si>
  <si>
    <t>1150/3</t>
  </si>
  <si>
    <t>Інші витрати (розшифрувати), у тому числі:</t>
  </si>
  <si>
    <t>?</t>
  </si>
  <si>
    <t xml:space="preserve">Прибуток (збиток) від  припиненої діяльності після оподаткування </t>
  </si>
  <si>
    <t>Чистий  фінансовий результат, у тому числі:</t>
  </si>
  <si>
    <t xml:space="preserve">прибуток </t>
  </si>
  <si>
    <t>˃</t>
  </si>
  <si>
    <t>збиток</t>
  </si>
  <si>
    <t>Неконтрольована частка</t>
  </si>
  <si>
    <t>Доходи і витрати (узагальнені показники)</t>
  </si>
  <si>
    <t>Інші операційні доходи/витрати
(рядок 1030 - рядок 1080)</t>
  </si>
  <si>
    <t>Доходи/витрати від фінансової та інвестиційної діяльності
(рядок 1110 + рядок 1120 - рядок 1130 - рядок 1140)</t>
  </si>
  <si>
    <t>Інші доходи/витрати
(рядок 1150 - рядок 1160)</t>
  </si>
  <si>
    <t>Усього доходів (рядок 1000 + рядок 1030 + рядок 1110 + рядок 1120+ рядок 1150)</t>
  </si>
  <si>
    <t>Усього витрат (рядок 1010 + рядок 1040 + рядок 1070 + рядок 1080 + рядок 1130 + рядок 1140 + рядок 1160 + рядок 1180 + рядок 1190)</t>
  </si>
  <si>
    <t>Розрахунок показника EBITDA</t>
  </si>
  <si>
    <t>Фінансовий результат від операційної діяльності (рядок 1100)</t>
  </si>
  <si>
    <t>плюс амортизація (рядок 1530)</t>
  </si>
  <si>
    <t>мінус операційні доходи від курсових різниць (рядок 1031)</t>
  </si>
  <si>
    <t>плюс операційні витрати від курсових різниць (рядок 1084)</t>
  </si>
  <si>
    <t>мінус/плюс значні нетипові операційні доходи/витрати (розшифрувати)</t>
  </si>
  <si>
    <t>Елементи операційних витрат</t>
  </si>
  <si>
    <t>Матеріальні витрати, у тому числі:</t>
  </si>
  <si>
    <t>витрати на паливо та енергію</t>
  </si>
  <si>
    <t>Витрати на оплату праці</t>
  </si>
  <si>
    <t>Відрахування на соціальні заходи</t>
  </si>
  <si>
    <t>Амортизація</t>
  </si>
  <si>
    <t>Інші операційні витрати</t>
  </si>
  <si>
    <t>Усього</t>
  </si>
  <si>
    <t>Директор  КП"ВСК"</t>
  </si>
  <si>
    <t>інв</t>
  </si>
  <si>
    <t>єсв</t>
  </si>
  <si>
    <t>пдфо</t>
  </si>
  <si>
    <t>ВЗ</t>
  </si>
  <si>
    <t>Таблиця IІ. Розрахунки з бюджетом</t>
  </si>
  <si>
    <t>Розподіл чистого прибутку</t>
  </si>
  <si>
    <t>Залишок нерозподіленого прибутку (непокритого збитку) на початок звітного періоду</t>
  </si>
  <si>
    <t>Відрахування частини чистого прибутку, усього, у тому числі:</t>
  </si>
  <si>
    <t>внесок 15 % чистого прибутку до загального фонду міського бюджету</t>
  </si>
  <si>
    <t>внесок 60 % частини прибутку, який залишається в розпорядженні підприємства після оподаткування відповідно до чинного законодавства та сплати 15 % чистого прибутку до загального фонду міського бюджету</t>
  </si>
  <si>
    <t>Перенесено з додаткового капіталу</t>
  </si>
  <si>
    <t>Розвиток виробництва</t>
  </si>
  <si>
    <t>у тому числі за основними видами діяльності за КВЕД 81.29</t>
  </si>
  <si>
    <t>Резервний фонд</t>
  </si>
  <si>
    <t>Інші фонди (розшифрувати)</t>
  </si>
  <si>
    <t>Інші цілі (розшифрувати)</t>
  </si>
  <si>
    <t>Залишок нерозподіленого прибутку (непокритого збитку) на кінець звітного періоду</t>
  </si>
  <si>
    <t xml:space="preserve">Нараховані до сплати обов'язкові платежі підприємства до бюджету та єдиний внесок на загальнообов'язкове державне соціальне страхування </t>
  </si>
  <si>
    <t>Податок на додану вартість, нарахований до сплати до державного бюджету за підсумками звітного періоду</t>
  </si>
  <si>
    <t>Податок на додану вартість, що підлягає відшкодуванню з державного бюджету за підсумками звітного періоду</t>
  </si>
  <si>
    <t>Інші поточні податки, збори, обов'язкові платежі до державного та місцевих бюджетів, у тому числі:</t>
  </si>
  <si>
    <t>акцизний податок</t>
  </si>
  <si>
    <t>рентна плата за транспортування</t>
  </si>
  <si>
    <t>плата за користування надрами</t>
  </si>
  <si>
    <t>податок на доходи фізичних осіб</t>
  </si>
  <si>
    <t>погашення податкового боргу, у тому числі:</t>
  </si>
  <si>
    <t>погашення реструктуризованих та відстрочених сум,  що підлягають сплаті в поточному році до бюджетів та державних цільових фондів</t>
  </si>
  <si>
    <t>2145/1</t>
  </si>
  <si>
    <t>неустойки (штрафи, пені)</t>
  </si>
  <si>
    <t>2145/2</t>
  </si>
  <si>
    <t>місцеві податки та збори (розшифрувати)</t>
  </si>
  <si>
    <t>туристичний збір</t>
  </si>
  <si>
    <t>2146/1</t>
  </si>
  <si>
    <t>інші платежі (розшифрувати)</t>
  </si>
  <si>
    <t>військовий збір</t>
  </si>
  <si>
    <t>2147/1</t>
  </si>
  <si>
    <t xml:space="preserve">         (ініціали, прізвище) </t>
  </si>
  <si>
    <t>Таблиця ІІІ. Рух грошових коштів</t>
  </si>
  <si>
    <t>Код рядка</t>
  </si>
  <si>
    <t>І. Рух коштів у результаті операційної діяльності</t>
  </si>
  <si>
    <t xml:space="preserve">Прибуток (збиток) від звичайної діяльності до оподаткування </t>
  </si>
  <si>
    <t>Коригування на:</t>
  </si>
  <si>
    <t>амортизацію необоротних активів</t>
  </si>
  <si>
    <t xml:space="preserve">збільшення (зменшення) забезпечень  </t>
  </si>
  <si>
    <t xml:space="preserve">збиток (прибуток) від нереалізованих курсових різниць </t>
  </si>
  <si>
    <t>збиток (прибуток) від неопераційної діяльності та інших негрошових операцій (розшифрувати)</t>
  </si>
  <si>
    <t>коригування суми амортизаційних відрахувань</t>
  </si>
  <si>
    <t>3030/1</t>
  </si>
  <si>
    <t>коригування суми нерозподіленого прибутку</t>
  </si>
  <si>
    <t>3030/2</t>
  </si>
  <si>
    <t>безоплатно отримані на баланс/списані основні засоби</t>
  </si>
  <si>
    <t>3030/3</t>
  </si>
  <si>
    <t>незавершені капітальні інвестиції</t>
  </si>
  <si>
    <t>3030/4</t>
  </si>
  <si>
    <t>Прибуток (збиток) від операційної діяльності до змін в оборотному капіталі</t>
  </si>
  <si>
    <t>Зменшення (збільшення) оборотних активів (розшифрувати)</t>
  </si>
  <si>
    <t>запаси</t>
  </si>
  <si>
    <t>3050/1</t>
  </si>
  <si>
    <t>дебіторська заборгованість</t>
  </si>
  <si>
    <t>3050/2</t>
  </si>
  <si>
    <t>інші оборотні активи</t>
  </si>
  <si>
    <t>3050/3</t>
  </si>
  <si>
    <t>Коригування ПДВ</t>
  </si>
  <si>
    <t>3050/4</t>
  </si>
  <si>
    <t>Збільшення (зменшення) поточних зобов’язань (розшифрувати)</t>
  </si>
  <si>
    <t>кредиторська заборгованість</t>
  </si>
  <si>
    <t>3060/1</t>
  </si>
  <si>
    <t>доходи майбутніх періодів</t>
  </si>
  <si>
    <t>3060/2</t>
  </si>
  <si>
    <t>інші поточні зобовязання</t>
  </si>
  <si>
    <t>3060/3</t>
  </si>
  <si>
    <t>Грошові кошти від операційної діяльності</t>
  </si>
  <si>
    <t>Сплачений податок на прибуток</t>
  </si>
  <si>
    <t>Чистий рух грошових коштів операційної діяльності</t>
  </si>
  <si>
    <t>II. Рух коштів у результаті інвестиційної діяльності</t>
  </si>
  <si>
    <t>Надходження</t>
  </si>
  <si>
    <t>Виручка від реалізації основних фондів</t>
  </si>
  <si>
    <t xml:space="preserve">Виручка від реалізації нематеріальних активів </t>
  </si>
  <si>
    <t xml:space="preserve">Надходження від продажу акцій та облігацій </t>
  </si>
  <si>
    <t>Надходження від отриманих:</t>
  </si>
  <si>
    <t>відсотків </t>
  </si>
  <si>
    <t>дивідендів </t>
  </si>
  <si>
    <t>Надходження від деривативів</t>
  </si>
  <si>
    <t xml:space="preserve">Інші надходження (розшифрувати) </t>
  </si>
  <si>
    <t>Витрати</t>
  </si>
  <si>
    <t xml:space="preserve">Придбання (створення) основних засобів (розшифрувати) </t>
  </si>
  <si>
    <t>Придбання основних засобів та інвентарю</t>
  </si>
  <si>
    <t>3270/1</t>
  </si>
  <si>
    <t>мотоножиці, мотокоса,ноутбуки, бони</t>
  </si>
  <si>
    <t>3270/2</t>
  </si>
  <si>
    <t xml:space="preserve">Капітальне будівництво (розшифрувати) </t>
  </si>
  <si>
    <t xml:space="preserve">Придбання (створення) нематеріальних активів (розшифрувати) </t>
  </si>
  <si>
    <t xml:space="preserve">Придбання акцій та облігацій  </t>
  </si>
  <si>
    <t>Інші витрати (розшифрувати)</t>
  </si>
  <si>
    <t>Реконструкція та реставрація обєктів</t>
  </si>
  <si>
    <t>3310/1</t>
  </si>
  <si>
    <t>Чистий рух коштів від інвестиційної діяльності </t>
  </si>
  <si>
    <t>III. Рух коштів у результаті фінансової діяльності</t>
  </si>
  <si>
    <t xml:space="preserve">Надходження </t>
  </si>
  <si>
    <t>Власного капіталу </t>
  </si>
  <si>
    <t>додатковий?</t>
  </si>
  <si>
    <t>Отримання коштів  за довгостроковими зобов'язаннями, у тому числі:</t>
  </si>
  <si>
    <t>кредити</t>
  </si>
  <si>
    <t xml:space="preserve">позики </t>
  </si>
  <si>
    <t>облігації</t>
  </si>
  <si>
    <t>Отримання коштів за короткостроковими зобов'язаннями, у тому числі:</t>
  </si>
  <si>
    <t>Цільове фінансування  (розшифрувати)</t>
  </si>
  <si>
    <t>фінансування капітальних видатків</t>
  </si>
  <si>
    <t>3470/1</t>
  </si>
  <si>
    <t>Збільшення резервного капіталу</t>
  </si>
  <si>
    <t>3480/1</t>
  </si>
  <si>
    <t>баланс р. 1415</t>
  </si>
  <si>
    <t>Повернення коштів  за довгостроковими зобов'язаннями, у тому числі:</t>
  </si>
  <si>
    <t>Повернення коштів за короткостроковими зобов'язаннями, у тому числі:</t>
  </si>
  <si>
    <t>зменшення додаткового капіталу</t>
  </si>
  <si>
    <t>3570/1</t>
  </si>
  <si>
    <t>Чистий рух коштів від фінансової діяльності </t>
  </si>
  <si>
    <t>Грошові кошти:</t>
  </si>
  <si>
    <t>на початок періоду</t>
  </si>
  <si>
    <t>на кінець періоду</t>
  </si>
  <si>
    <t>Чистий грошовий потік</t>
  </si>
  <si>
    <t xml:space="preserve">         (ініціали, прізвище)</t>
  </si>
  <si>
    <t xml:space="preserve">IV. Капітальні інвестиції </t>
  </si>
  <si>
    <t>Капітальні інвестиції, усього,
у тому числі:</t>
  </si>
  <si>
    <t>капітальне будівництво</t>
  </si>
  <si>
    <t>4010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</si>
  <si>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</si>
  <si>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</si>
  <si>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</si>
  <si>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</si>
  <si>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без пдв</t>
  </si>
  <si>
    <t>Директор КП"ВСК"</t>
  </si>
  <si>
    <t>(посада)</t>
  </si>
  <si>
    <t>Оптимальне значення</t>
  </si>
  <si>
    <t>Плановий період</t>
  </si>
  <si>
    <t>Примітки</t>
  </si>
  <si>
    <t>Коефіцієнти рентабельності та прибутковості</t>
  </si>
  <si>
    <t>Валова рентабельність
(валовий прибуток, рядок 1020 / чистий дохід від реалізації продукції (товарів, робіт, послуг), рядок 1000, %)</t>
  </si>
  <si>
    <t>Збільшення</t>
  </si>
  <si>
    <t>Рентабельність EBITDA
(EBITDA, рядок 1410 / чистий дохід від реалізації продукції (товарів, робіт, послуг), рядок 1000, %)</t>
  </si>
  <si>
    <t>Коефіцієнт рентабельності активів
(чистий фінансовий результат, рядок 1200 / вартість активів, рядок 6030)</t>
  </si>
  <si>
    <t>Характеризує ефективність використання активів підприємства</t>
  </si>
  <si>
    <t>Коефіцієнт рентабельності власного капіталу
(чистий фінансовий результат, рядок 1200 / власний капітал, рядок 6090)</t>
  </si>
  <si>
    <t>Коефіцієнт рентабельності діяльності
(чистий фінансовий результат, рядок 1200 / чистий дохід від реалізації продукції (товарів, робіт, послуг), рядок 1000)</t>
  </si>
  <si>
    <t>&gt; 0</t>
  </si>
  <si>
    <t>Характеризує ефективність господарської діяльності підприємства</t>
  </si>
  <si>
    <t>Коефіцієнти фінансової стійкості та ліквідності</t>
  </si>
  <si>
    <t>Коефіцієнт відношення боргу до EBITDA
(довгострокові зобов'язання, рядок 6040 + поточні зобов'язання, рядок 6050 / EBITDA, рядок 1410)</t>
  </si>
  <si>
    <t>Коефіцієнт фінансової стійкості
(власний капітал, рядок 6090 / довгострокові зобов'язання, рядок 6040 + поточні зобов'язання, рядок 6050)</t>
  </si>
  <si>
    <t>&gt; 1</t>
  </si>
  <si>
    <t>Характеризує співвідношення власних та позикових коштів і залежність підприємства від зовнішніх фінансових джерел</t>
  </si>
  <si>
    <t>Коефіцієнт поточної ліквідності (покриття)
(оборотні активи, рядок 6010 / поточні зобов'язання, рядок 6050)</t>
  </si>
  <si>
    <t>Показує достатність ресурсів підприємства, які може бути використано для погашення його поточних зобов'язань.  Нормативним значенням для цього показника є &gt; 1–1,5</t>
  </si>
  <si>
    <t>Аналіз капітальних інвестицій</t>
  </si>
  <si>
    <t>Коефіцієнт відношення капітальних інвестицій до амортизації
(рядок 4000 / рядок 1530)</t>
  </si>
  <si>
    <t>Коефіцієнт відношення капітальних інвестицій до чистого доходу (виручки) від реалізації продукції (товарів, робіт, послуг)
(рядок 4000 / рядок 1000)</t>
  </si>
  <si>
    <t>Коефіцієнт зносу основних засобів 
(сума зносу / первісна вартість основних засобів) 
(форма 1, рядок 1012 / форма 1, рядок 1011)</t>
  </si>
  <si>
    <t>Характеризує інвестиційну політику підприємства</t>
  </si>
  <si>
    <t>Ковенанти/обмежувальні коефіцієнти</t>
  </si>
  <si>
    <t>Інші коефіцієнти/ковенанти, якщо такі передбачені умовами кредитних договорів, із зазначенням банку, валюти та суми зобов'язання на дату останньої звітності, строку погашення. У графі "Оптимальне значення" вказати граничне значення коефіцієнта</t>
  </si>
  <si>
    <r>
      <rPr>
        <b/>
        <sz val="18"/>
        <rFont val="Times New Roman"/>
        <charset val="204"/>
      </rPr>
      <t xml:space="preserve">                  </t>
    </r>
    <r>
      <rPr>
        <b/>
        <u/>
        <sz val="18"/>
        <rFont val="Times New Roman"/>
        <charset val="204"/>
      </rPr>
      <t>Директор  КП "ВСК"</t>
    </r>
  </si>
  <si>
    <t xml:space="preserve">                                     (посада)</t>
  </si>
  <si>
    <t xml:space="preserve">                (ініціали, прізвище)    </t>
  </si>
  <si>
    <t>Інформація</t>
  </si>
  <si>
    <t>до фінансового плану за 1 квартал 2025 року</t>
  </si>
  <si>
    <t>Комунальне підприємство "Водно- спортивний комбінат" Дніпровської міської ради</t>
  </si>
  <si>
    <t>(найменування підприємства)</t>
  </si>
  <si>
    <t xml:space="preserve">      1. Дані про підприємство, персонал та фонд заробітної плати</t>
  </si>
  <si>
    <t xml:space="preserve">      Загальна інформація про підприємство (резюме): Комунальне підприємство "Водно-спортивний комбінат" Дніпровської міської ради є комунальним унітарним комерційним підприємством, створеним відповідно до рішення Дніпропетровської міської ради від 27.11.1991 № 46.</t>
  </si>
  <si>
    <t>План минулого року 2024</t>
  </si>
  <si>
    <t>Факт минулого року 2024</t>
  </si>
  <si>
    <t>Плановий рік,усього      2025</t>
  </si>
  <si>
    <t>План звітного періоду за  1 квартал 2025 року</t>
  </si>
  <si>
    <t>Факт звітного періоду за 1 квартал 2025 року</t>
  </si>
  <si>
    <t>Відхилення,+/-</t>
  </si>
  <si>
    <t>Виконання,%</t>
  </si>
  <si>
    <t>Середньооблікова чисельність осіб, у тому числі:</t>
  </si>
  <si>
    <t>керівники</t>
  </si>
  <si>
    <t>професіонали</t>
  </si>
  <si>
    <t>фахівці</t>
  </si>
  <si>
    <t>технічні службовці</t>
  </si>
  <si>
    <t>робітники</t>
  </si>
  <si>
    <t>інші категорії</t>
  </si>
  <si>
    <t>Фонд оплати праці, тис. гривень, у тому числі:</t>
  </si>
  <si>
    <t>директор</t>
  </si>
  <si>
    <t>адміністративно-управлінський персонал</t>
  </si>
  <si>
    <t>1 СТ</t>
  </si>
  <si>
    <t>працівники</t>
  </si>
  <si>
    <t>Витрати на оплату праці, тис. гривень, у тому числі:</t>
  </si>
  <si>
    <t>1+2 СТ</t>
  </si>
  <si>
    <t>Середньомісячна заробітна плата одного працівника, гривень</t>
  </si>
  <si>
    <t>Середньомісячний дохід одного працівника, гривень</t>
  </si>
  <si>
    <t xml:space="preserve"> У разі збільшення витрат на оплату праці в плановому році порівняно з установленим рівнем поточного року та фактом попереднього року надаються обґрунтування. </t>
  </si>
  <si>
    <t xml:space="preserve">      2. Перелік підприємств, які включені до консолідованого (зведеного) фінансового плану</t>
  </si>
  <si>
    <t>Код за ЄДРПОУ</t>
  </si>
  <si>
    <t>Найменування підприємства</t>
  </si>
  <si>
    <t>Вид діяльності</t>
  </si>
  <si>
    <t xml:space="preserve">      3. Інформація про бізнес підприємства (код рядка 1000 фінансового плану)</t>
  </si>
  <si>
    <t>Зміна ціни одиниці (вартості продукції/ наданих послуг)</t>
  </si>
  <si>
    <t>План за 1 квартал 2025 року</t>
  </si>
  <si>
    <t>Факт за 1 квартал 2025 року</t>
  </si>
  <si>
    <t>чистий дохід  від реалізації продукції (товарів, робіт, послуг),     тис. гривень</t>
  </si>
  <si>
    <t>кількість продукції/             наданих послуг, одиниця виміру</t>
  </si>
  <si>
    <t>ціна одиниці     (вартість  продукції/     наданих послуг), гривень</t>
  </si>
  <si>
    <t>Послуга з організації та проведення спортивних змагань</t>
  </si>
  <si>
    <t xml:space="preserve">      4. Діючі фінансові зобов'язання підприємства</t>
  </si>
  <si>
    <t>Найменування  банку</t>
  </si>
  <si>
    <t xml:space="preserve">Вид кредитного продукту та цільове призначення </t>
  </si>
  <si>
    <t xml:space="preserve">Сума, валюта за договорами </t>
  </si>
  <si>
    <t>Процентна ставка</t>
  </si>
  <si>
    <t>Дата видачі/погашення (графік)</t>
  </si>
  <si>
    <t>Заборгованість на останню дату</t>
  </si>
  <si>
    <t>Забезпечення</t>
  </si>
  <si>
    <t>х</t>
  </si>
  <si>
    <t xml:space="preserve">      5. Інформація щодо отримання та повернення залучених коштів</t>
  </si>
  <si>
    <t>Зобов'язання</t>
  </si>
  <si>
    <t>Заборгованість за кредитами на початок ______ року</t>
  </si>
  <si>
    <t>План із залучення коштів</t>
  </si>
  <si>
    <t>План з повернення коштів</t>
  </si>
  <si>
    <t>Заборгованість за кредитами на кінець ______ року</t>
  </si>
  <si>
    <t xml:space="preserve">Довгострокові зобов'язання, усього </t>
  </si>
  <si>
    <t>у тому числі:</t>
  </si>
  <si>
    <t>Короткострокові зобов'язання, усього</t>
  </si>
  <si>
    <r>
      <rPr>
        <sz val="14"/>
        <rFont val="Times New Roman"/>
        <charset val="204"/>
      </rPr>
      <t>у тому числі:</t>
    </r>
    <r>
      <rPr>
        <i/>
        <sz val="14"/>
        <rFont val="Times New Roman"/>
        <charset val="204"/>
      </rPr>
      <t xml:space="preserve"> </t>
    </r>
  </si>
  <si>
    <t>Інші фінансові зобов'язання, усього</t>
  </si>
  <si>
    <t>6. Витрати, пов'язані з використанням власних службових автомобілів (у складі адміністративних витрат, рядок 1041)</t>
  </si>
  <si>
    <t>№ з/п</t>
  </si>
  <si>
    <t>Марка</t>
  </si>
  <si>
    <t>Рік придбання</t>
  </si>
  <si>
    <t>Мета використання</t>
  </si>
  <si>
    <t>Витрати, усього</t>
  </si>
  <si>
    <t>У тому числі за їх видами</t>
  </si>
  <si>
    <t>матеріальні витрати</t>
  </si>
  <si>
    <t>оплата праці</t>
  </si>
  <si>
    <t>амортизація</t>
  </si>
  <si>
    <t>інші витрати</t>
  </si>
  <si>
    <t>ВАЗ 2109</t>
  </si>
  <si>
    <t xml:space="preserve">Перевезення  обслуговуючого персоналу та обладнання по проведенню спортвних заходів </t>
  </si>
  <si>
    <t>Москвич 2141</t>
  </si>
  <si>
    <t>Форд Транзит</t>
  </si>
  <si>
    <t>HYUNDAI  ELANTRA</t>
  </si>
  <si>
    <t xml:space="preserve">Газель А22R33-55PRO </t>
  </si>
  <si>
    <t>ВАЗ 2105</t>
  </si>
  <si>
    <t>ВАЗ 21051</t>
  </si>
  <si>
    <t>ГАЗ 330700 СПГ</t>
  </si>
  <si>
    <t>7. Витрати на оренду службових автомобілів (у складі адміністративних витрат, рядок 1042)</t>
  </si>
  <si>
    <t>Договір</t>
  </si>
  <si>
    <t>Дата початку оренди</t>
  </si>
  <si>
    <t>Сума орендної плати</t>
  </si>
  <si>
    <t>Усього на рік</t>
  </si>
  <si>
    <t>у тому числі за кварталами</t>
  </si>
  <si>
    <t>8. Джерела капітальних інвестицій</t>
  </si>
  <si>
    <t>тис. гривень (без ПДВ)</t>
  </si>
  <si>
    <t>Найменування об’єкта</t>
  </si>
  <si>
    <t>Залучення кредитних коштів</t>
  </si>
  <si>
    <t>Бюджетне фінансування</t>
  </si>
  <si>
    <t>Власні кошти (розшифрувати)</t>
  </si>
  <si>
    <t>Інші джерела (розшифрувати)</t>
  </si>
  <si>
    <t>Відсоток</t>
  </si>
  <si>
    <t>9. Капітальне будівництво (рядок 4010 таблиці 4)</t>
  </si>
  <si>
    <t>№</t>
  </si>
  <si>
    <t xml:space="preserve">Найменування об’єктів </t>
  </si>
  <si>
    <t>Рік початку                і закінчення будівництва</t>
  </si>
  <si>
    <t>Загальна кошторисна вартість</t>
  </si>
  <si>
    <t>Первісна балансова вартість введених потужностей на початок планового року</t>
  </si>
  <si>
    <t>Незавершене будівництво на початок планового року</t>
  </si>
  <si>
    <t>Плановий рік</t>
  </si>
  <si>
    <t>Інформація щодо проектно-кошторисної документації (стан розроблення, затвердження,                                     у разі затвердження зазначити орган, яким затверджено, та відповідний документ)</t>
  </si>
  <si>
    <t>Документ, яким затверджений титул будови, із зазначенням органу, який його погодив</t>
  </si>
  <si>
    <t>освоєння капітальних вкладень</t>
  </si>
  <si>
    <t>фінансування капітальних інвестицій (оплата грошовими коштами), усього</t>
  </si>
  <si>
    <t xml:space="preserve">у тому числі </t>
  </si>
  <si>
    <t>власні кошти</t>
  </si>
  <si>
    <t>кредитні кошти</t>
  </si>
  <si>
    <t>інші джерела (зазначити джерело)</t>
  </si>
  <si>
    <t>Директор КП "ВСК"</t>
  </si>
  <si>
    <t>____________________________________________</t>
  </si>
  <si>
    <t>Валерій  ШИЛО</t>
  </si>
  <si>
    <t>(підпис)</t>
  </si>
  <si>
    <t>(ініціали, прізвище)</t>
  </si>
  <si>
    <t>з протилежним знаком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</si>
</sst>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64" formatCode="_(* #,##0_);_(* \(#,##0\);_(* &quot;-&quot;_);_(@_)"/>
    <numFmt numFmtId="165" formatCode="_(* #,##0.00_);_(* \(#,##0.00\);_(* &quot;-&quot;??_);_(@_)"/>
    <numFmt numFmtId="166" formatCode="_(&quot;$&quot;* #,##0.00_);_(&quot;$&quot;* \(#,##0.00\);_(&quot;$&quot;* &quot;-&quot;??_);_(@_)"/>
    <numFmt numFmtId="167" formatCode="_-* #,##0.00\ _г_р_н_._-;\-* #,##0.00\ _г_р_н_._-;_-* &quot;-&quot;??\ _г_р_н_._-;_-@_-"/>
    <numFmt numFmtId="168" formatCode="###\ ##0.000"/>
    <numFmt numFmtId="169" formatCode="_-* #,##0.00_₴_-;\-* #,##0.00_₴_-;_-* &quot;-&quot;??_₴_-;_-@_-"/>
    <numFmt numFmtId="170" formatCode="#,##0.00&quot;р.&quot;;\-#,##0.00&quot;р.&quot;"/>
    <numFmt numFmtId="171" formatCode="#,##0.0_ ;[Red]\-#,##0.0\ "/>
    <numFmt numFmtId="172" formatCode="_-* #,##0.00_р_._-;\-* #,##0.00_р_._-;_-* &quot;-&quot;??_р_._-;_-@_-"/>
    <numFmt numFmtId="173" formatCode="#,##0&quot;р.&quot;;[Red]\-#,##0&quot;р.&quot;"/>
    <numFmt numFmtId="174" formatCode="0.0;\(0.0\);\ ;\-"/>
    <numFmt numFmtId="175" formatCode="0.0"/>
    <numFmt numFmtId="176" formatCode="#,##0.0"/>
    <numFmt numFmtId="177" formatCode="dd\.mm\.yyyy;@"/>
    <numFmt numFmtId="178" formatCode="_(* #,##0_);_(* \(#,##0\);_(* &quot;-&quot;??_);_(@_)"/>
    <numFmt numFmtId="179" formatCode="0.000"/>
    <numFmt numFmtId="180" formatCode="#,##0.000"/>
  </numFmts>
  <fonts count="93">
    <font>
      <sz val="10"/>
      <name val="Arial Cyr"/>
      <charset val="204"/>
    </font>
    <font>
      <b/>
      <sz val="14"/>
      <name val="Times New Roman"/>
      <charset val="204"/>
    </font>
    <font>
      <sz val="14"/>
      <name val="Arial Cyr"/>
      <charset val="204"/>
    </font>
    <font>
      <sz val="14"/>
      <name val="Times New Roman"/>
      <charset val="204"/>
    </font>
    <font>
      <sz val="22"/>
      <name val="Times New Roman"/>
      <charset val="204"/>
    </font>
    <font>
      <sz val="12"/>
      <name val="Times New Roman"/>
      <charset val="204"/>
    </font>
    <font>
      <b/>
      <u/>
      <sz val="22"/>
      <name val="Times New Roman"/>
      <charset val="204"/>
    </font>
    <font>
      <u/>
      <sz val="22"/>
      <name val="Arial Cyr"/>
      <charset val="204"/>
    </font>
    <font>
      <i/>
      <sz val="14"/>
      <name val="Times New Roman"/>
      <charset val="204"/>
    </font>
    <font>
      <b/>
      <i/>
      <sz val="14"/>
      <name val="Times New Roman"/>
      <charset val="204"/>
    </font>
    <font>
      <sz val="14"/>
      <color theme="0"/>
      <name val="Times New Roman"/>
      <charset val="204"/>
    </font>
    <font>
      <sz val="14"/>
      <color rgb="FFFF0000"/>
      <name val="Times New Roman"/>
      <charset val="204"/>
    </font>
    <font>
      <b/>
      <sz val="14"/>
      <color theme="0"/>
      <name val="Times New Roman"/>
      <charset val="204"/>
    </font>
    <font>
      <b/>
      <sz val="10"/>
      <name val="Arial Cyr"/>
      <charset val="204"/>
    </font>
    <font>
      <b/>
      <u/>
      <sz val="22"/>
      <name val="Arial Cyr"/>
      <charset val="204"/>
    </font>
    <font>
      <sz val="20"/>
      <name val="Times New Roman"/>
      <charset val="204"/>
    </font>
    <font>
      <sz val="13"/>
      <name val="Times New Roman"/>
      <charset val="204"/>
    </font>
    <font>
      <b/>
      <u/>
      <sz val="18"/>
      <name val="Times New Roman"/>
      <charset val="204"/>
    </font>
    <font>
      <b/>
      <sz val="18"/>
      <name val="Times New Roman"/>
      <charset val="204"/>
    </font>
    <font>
      <sz val="16"/>
      <name val="Times New Roman"/>
      <charset val="204"/>
    </font>
    <font>
      <b/>
      <sz val="13"/>
      <name val="Times New Roman"/>
      <charset val="204"/>
    </font>
    <font>
      <sz val="10"/>
      <name val="Times New Roman"/>
      <charset val="204"/>
    </font>
    <font>
      <b/>
      <u/>
      <sz val="14"/>
      <name val="Times New Roman"/>
      <charset val="204"/>
    </font>
    <font>
      <sz val="14"/>
      <color rgb="FF0070C0"/>
      <name val="Times New Roman"/>
      <charset val="204"/>
    </font>
    <font>
      <sz val="14"/>
      <name val="Calibri"/>
      <charset val="204"/>
    </font>
    <font>
      <sz val="16"/>
      <color indexed="8"/>
      <name val="Times New Roman"/>
      <charset val="204"/>
    </font>
    <font>
      <u/>
      <sz val="14"/>
      <color indexed="8"/>
      <name val="Times New Roman"/>
      <charset val="204"/>
    </font>
    <font>
      <b/>
      <sz val="16"/>
      <name val="Times New Roman"/>
      <charset val="204"/>
    </font>
    <font>
      <sz val="16"/>
      <name val="Arial Cyr"/>
      <charset val="204"/>
    </font>
    <font>
      <u/>
      <sz val="10"/>
      <name val="Arial Cyr"/>
      <charset val="204"/>
    </font>
    <font>
      <sz val="10"/>
      <name val="Helv"/>
      <charset val="204"/>
    </font>
    <font>
      <sz val="11"/>
      <color indexed="8"/>
      <name val="Calibri"/>
      <charset val="204"/>
    </font>
    <font>
      <sz val="11"/>
      <color indexed="8"/>
      <name val="Arial Cyr"/>
      <charset val="204"/>
    </font>
    <font>
      <sz val="11"/>
      <color indexed="9"/>
      <name val="Calibri"/>
      <charset val="204"/>
    </font>
    <font>
      <sz val="11"/>
      <color indexed="9"/>
      <name val="Arial Cyr"/>
      <charset val="204"/>
    </font>
    <font>
      <sz val="11"/>
      <color indexed="20"/>
      <name val="Calibri"/>
      <charset val="204"/>
    </font>
    <font>
      <b/>
      <sz val="11"/>
      <color indexed="52"/>
      <name val="Calibri"/>
      <charset val="204"/>
    </font>
    <font>
      <b/>
      <sz val="11"/>
      <color indexed="9"/>
      <name val="Calibri"/>
      <charset val="204"/>
    </font>
    <font>
      <b/>
      <sz val="12"/>
      <name val="Arial"/>
      <charset val="204"/>
    </font>
    <font>
      <sz val="10"/>
      <name val="Arial"/>
      <charset val="204"/>
    </font>
    <font>
      <i/>
      <sz val="11"/>
      <color indexed="23"/>
      <name val="Calibri"/>
      <charset val="204"/>
    </font>
    <font>
      <sz val="10"/>
      <name val="FreeSet"/>
      <charset val="134"/>
    </font>
    <font>
      <sz val="11"/>
      <color indexed="17"/>
      <name val="Calibri"/>
      <charset val="204"/>
    </font>
    <font>
      <b/>
      <sz val="15"/>
      <color indexed="56"/>
      <name val="Calibri"/>
      <charset val="204"/>
    </font>
    <font>
      <b/>
      <sz val="13"/>
      <color indexed="56"/>
      <name val="Calibri"/>
      <charset val="204"/>
    </font>
    <font>
      <b/>
      <sz val="11"/>
      <color indexed="56"/>
      <name val="Calibri"/>
      <charset val="204"/>
    </font>
    <font>
      <u/>
      <sz val="10"/>
      <color indexed="12"/>
      <name val="Arial"/>
      <charset val="204"/>
    </font>
    <font>
      <sz val="11"/>
      <color indexed="62"/>
      <name val="Calibri"/>
      <charset val="204"/>
    </font>
    <font>
      <b/>
      <sz val="14"/>
      <name val="Arial"/>
      <charset val="204"/>
    </font>
    <font>
      <b/>
      <sz val="12"/>
      <color indexed="9"/>
      <name val="Arial"/>
      <charset val="204"/>
    </font>
    <font>
      <b/>
      <i/>
      <sz val="14"/>
      <name val="Arial"/>
      <charset val="204"/>
    </font>
    <font>
      <b/>
      <i/>
      <sz val="14"/>
      <color indexed="9"/>
      <name val="Arial"/>
      <charset val="204"/>
    </font>
    <font>
      <b/>
      <i/>
      <sz val="12"/>
      <color indexed="9"/>
      <name val="Arial"/>
      <charset val="204"/>
    </font>
    <font>
      <b/>
      <sz val="11"/>
      <name val="Arial"/>
      <charset val="204"/>
    </font>
    <font>
      <b/>
      <sz val="11"/>
      <color indexed="9"/>
      <name val="Arial"/>
      <charset val="204"/>
    </font>
    <font>
      <sz val="12"/>
      <color indexed="9"/>
      <name val="Bookman Old Style"/>
      <charset val="204"/>
    </font>
    <font>
      <sz val="11"/>
      <name val="Arial"/>
      <charset val="204"/>
    </font>
    <font>
      <sz val="11"/>
      <color indexed="9"/>
      <name val="Arial"/>
      <charset val="204"/>
    </font>
    <font>
      <i/>
      <sz val="11"/>
      <name val="Arial"/>
      <charset val="204"/>
    </font>
    <font>
      <b/>
      <i/>
      <sz val="11"/>
      <color indexed="9"/>
      <name val="Arial"/>
      <charset val="204"/>
    </font>
    <font>
      <sz val="11"/>
      <color indexed="52"/>
      <name val="Calibri"/>
      <charset val="204"/>
    </font>
    <font>
      <sz val="11"/>
      <color indexed="60"/>
      <name val="Calibri"/>
      <charset val="204"/>
    </font>
    <font>
      <b/>
      <sz val="10"/>
      <name val="Arial"/>
      <charset val="204"/>
    </font>
    <font>
      <b/>
      <sz val="11"/>
      <color indexed="63"/>
      <name val="Calibri"/>
      <charset val="204"/>
    </font>
    <font>
      <b/>
      <sz val="18"/>
      <color indexed="56"/>
      <name val="Cambria"/>
      <charset val="204"/>
    </font>
    <font>
      <b/>
      <sz val="11"/>
      <color indexed="8"/>
      <name val="Calibri"/>
      <charset val="204"/>
    </font>
    <font>
      <sz val="11"/>
      <color indexed="10"/>
      <name val="Calibri"/>
      <charset val="204"/>
    </font>
    <font>
      <sz val="11"/>
      <color indexed="62"/>
      <name val="Arial Cyr"/>
      <charset val="204"/>
    </font>
    <font>
      <b/>
      <sz val="11"/>
      <color indexed="63"/>
      <name val="Arial Cyr"/>
      <charset val="204"/>
    </font>
    <font>
      <b/>
      <sz val="11"/>
      <color indexed="52"/>
      <name val="Arial Cyr"/>
      <charset val="204"/>
    </font>
    <font>
      <b/>
      <sz val="15"/>
      <color indexed="56"/>
      <name val="Arial Cyr"/>
      <charset val="204"/>
    </font>
    <font>
      <b/>
      <sz val="13"/>
      <color indexed="56"/>
      <name val="Arial Cyr"/>
      <charset val="204"/>
    </font>
    <font>
      <b/>
      <sz val="11"/>
      <color indexed="56"/>
      <name val="Arial Cyr"/>
      <charset val="204"/>
    </font>
    <font>
      <b/>
      <sz val="11"/>
      <color indexed="8"/>
      <name val="Arial Cyr"/>
      <charset val="204"/>
    </font>
    <font>
      <b/>
      <sz val="11"/>
      <color indexed="9"/>
      <name val="Arial Cyr"/>
      <charset val="204"/>
    </font>
    <font>
      <sz val="11"/>
      <color indexed="60"/>
      <name val="Arial Cyr"/>
      <charset val="204"/>
    </font>
    <font>
      <sz val="8"/>
      <name val="Arial"/>
      <charset val="134"/>
    </font>
    <font>
      <sz val="11"/>
      <color theme="1"/>
      <name val="Calibri"/>
      <charset val="204"/>
      <scheme val="minor"/>
    </font>
    <font>
      <sz val="10"/>
      <name val="Arial Cyr"/>
      <charset val="204"/>
    </font>
    <font>
      <sz val="11"/>
      <color indexed="20"/>
      <name val="Arial Cyr"/>
      <charset val="204"/>
    </font>
    <font>
      <i/>
      <sz val="11"/>
      <color indexed="23"/>
      <name val="Arial Cyr"/>
      <charset val="204"/>
    </font>
    <font>
      <sz val="12"/>
      <name val="Arial Cyr"/>
      <charset val="204"/>
    </font>
    <font>
      <sz val="11"/>
      <color indexed="52"/>
      <name val="Arial Cyr"/>
      <charset val="204"/>
    </font>
    <font>
      <sz val="10"/>
      <name val="Helv"/>
      <charset val="134"/>
    </font>
    <font>
      <sz val="11"/>
      <color indexed="10"/>
      <name val="Arial Cyr"/>
      <charset val="204"/>
    </font>
    <font>
      <sz val="12"/>
      <name val="Journal"/>
      <charset val="134"/>
    </font>
    <font>
      <sz val="11"/>
      <color indexed="17"/>
      <name val="Arial Cyr"/>
      <charset val="204"/>
    </font>
    <font>
      <sz val="10"/>
      <name val="Tahoma"/>
      <charset val="204"/>
    </font>
    <font>
      <sz val="10"/>
      <name val="Petersburg"/>
      <charset val="134"/>
    </font>
    <font>
      <b/>
      <i/>
      <sz val="16"/>
      <name val="Times New Roman"/>
      <charset val="204"/>
    </font>
    <font>
      <b/>
      <sz val="9"/>
      <name val="Tahoma"/>
      <charset val="204"/>
    </font>
    <font>
      <sz val="9"/>
      <name val="Tahoma"/>
      <charset val="204"/>
    </font>
    <font>
      <sz val="14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353">
    <xf numFmtId="0" fontId="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2" fillId="3" borderId="0" applyNumberFormat="0" applyBorder="0" applyAlignment="0" applyProtection="0"/>
    <xf numFmtId="0" fontId="31" fillId="3" borderId="0" applyNumberFormat="0" applyBorder="0" applyAlignment="0" applyProtection="0"/>
    <xf numFmtId="0" fontId="32" fillId="4" borderId="0" applyNumberFormat="0" applyBorder="0" applyAlignment="0" applyProtection="0"/>
    <xf numFmtId="0" fontId="31" fillId="4" borderId="0" applyNumberFormat="0" applyBorder="0" applyAlignment="0" applyProtection="0"/>
    <xf numFmtId="0" fontId="32" fillId="5" borderId="0" applyNumberFormat="0" applyBorder="0" applyAlignment="0" applyProtection="0"/>
    <xf numFmtId="0" fontId="31" fillId="5" borderId="0" applyNumberFormat="0" applyBorder="0" applyAlignment="0" applyProtection="0"/>
    <xf numFmtId="0" fontId="32" fillId="6" borderId="0" applyNumberFormat="0" applyBorder="0" applyAlignment="0" applyProtection="0"/>
    <xf numFmtId="0" fontId="31" fillId="6" borderId="0" applyNumberFormat="0" applyBorder="0" applyAlignment="0" applyProtection="0"/>
    <xf numFmtId="0" fontId="32" fillId="7" borderId="0" applyNumberFormat="0" applyBorder="0" applyAlignment="0" applyProtection="0"/>
    <xf numFmtId="0" fontId="31" fillId="7" borderId="0" applyNumberFormat="0" applyBorder="0" applyAlignment="0" applyProtection="0"/>
    <xf numFmtId="0" fontId="32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6" borderId="0" applyNumberFormat="0" applyBorder="0" applyAlignment="0" applyProtection="0"/>
    <xf numFmtId="0" fontId="31" fillId="9" borderId="0" applyNumberFormat="0" applyBorder="0" applyAlignment="0" applyProtection="0"/>
    <xf numFmtId="0" fontId="31" fillId="12" borderId="0" applyNumberFormat="0" applyBorder="0" applyAlignment="0" applyProtection="0"/>
    <xf numFmtId="0" fontId="32" fillId="9" borderId="0" applyNumberFormat="0" applyBorder="0" applyAlignment="0" applyProtection="0"/>
    <xf numFmtId="0" fontId="31" fillId="9" borderId="0" applyNumberFormat="0" applyBorder="0" applyAlignment="0" applyProtection="0"/>
    <xf numFmtId="0" fontId="32" fillId="10" borderId="0" applyNumberFormat="0" applyBorder="0" applyAlignment="0" applyProtection="0"/>
    <xf numFmtId="0" fontId="31" fillId="10" borderId="0" applyNumberFormat="0" applyBorder="0" applyAlignment="0" applyProtection="0"/>
    <xf numFmtId="0" fontId="32" fillId="11" borderId="0" applyNumberFormat="0" applyBorder="0" applyAlignment="0" applyProtection="0"/>
    <xf numFmtId="0" fontId="31" fillId="11" borderId="0" applyNumberFormat="0" applyBorder="0" applyAlignment="0" applyProtection="0"/>
    <xf numFmtId="0" fontId="32" fillId="6" borderId="0" applyNumberFormat="0" applyBorder="0" applyAlignment="0" applyProtection="0"/>
    <xf numFmtId="0" fontId="31" fillId="6" borderId="0" applyNumberFormat="0" applyBorder="0" applyAlignment="0" applyProtection="0"/>
    <xf numFmtId="0" fontId="32" fillId="9" borderId="0" applyNumberFormat="0" applyBorder="0" applyAlignment="0" applyProtection="0"/>
    <xf numFmtId="0" fontId="31" fillId="9" borderId="0" applyNumberFormat="0" applyBorder="0" applyAlignment="0" applyProtection="0"/>
    <xf numFmtId="0" fontId="32" fillId="12" borderId="0" applyNumberFormat="0" applyBorder="0" applyAlignment="0" applyProtection="0"/>
    <xf numFmtId="0" fontId="31" fillId="12" borderId="0" applyNumberFormat="0" applyBorder="0" applyAlignment="0" applyProtection="0"/>
    <xf numFmtId="0" fontId="33" fillId="13" borderId="0" applyNumberFormat="0" applyBorder="0" applyAlignment="0" applyProtection="0"/>
    <xf numFmtId="0" fontId="33" fillId="10" borderId="0" applyNumberFormat="0" applyBorder="0" applyAlignment="0" applyProtection="0"/>
    <xf numFmtId="0" fontId="33" fillId="11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34" fillId="13" borderId="0" applyNumberFormat="0" applyBorder="0" applyAlignment="0" applyProtection="0"/>
    <xf numFmtId="0" fontId="33" fillId="13" borderId="0" applyNumberFormat="0" applyBorder="0" applyAlignment="0" applyProtection="0"/>
    <xf numFmtId="0" fontId="34" fillId="10" borderId="0" applyNumberFormat="0" applyBorder="0" applyAlignment="0" applyProtection="0"/>
    <xf numFmtId="0" fontId="33" fillId="10" borderId="0" applyNumberFormat="0" applyBorder="0" applyAlignment="0" applyProtection="0"/>
    <xf numFmtId="0" fontId="34" fillId="11" borderId="0" applyNumberFormat="0" applyBorder="0" applyAlignment="0" applyProtection="0"/>
    <xf numFmtId="0" fontId="33" fillId="11" borderId="0" applyNumberFormat="0" applyBorder="0" applyAlignment="0" applyProtection="0"/>
    <xf numFmtId="0" fontId="34" fillId="14" borderId="0" applyNumberFormat="0" applyBorder="0" applyAlignment="0" applyProtection="0"/>
    <xf numFmtId="0" fontId="33" fillId="14" borderId="0" applyNumberFormat="0" applyBorder="0" applyAlignment="0" applyProtection="0"/>
    <xf numFmtId="0" fontId="34" fillId="15" borderId="0" applyNumberFormat="0" applyBorder="0" applyAlignment="0" applyProtection="0"/>
    <xf numFmtId="0" fontId="33" fillId="15" borderId="0" applyNumberFormat="0" applyBorder="0" applyAlignment="0" applyProtection="0"/>
    <xf numFmtId="0" fontId="34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20" borderId="0" applyNumberFormat="0" applyBorder="0" applyAlignment="0" applyProtection="0"/>
    <xf numFmtId="0" fontId="35" fillId="4" borderId="0" applyNumberFormat="0" applyBorder="0" applyAlignment="0" applyProtection="0"/>
    <xf numFmtId="0" fontId="36" fillId="21" borderId="13" applyNumberFormat="0" applyAlignment="0" applyProtection="0"/>
    <xf numFmtId="0" fontId="37" fillId="22" borderId="14" applyNumberFormat="0" applyAlignment="0" applyProtection="0"/>
    <xf numFmtId="49" fontId="38" fillId="0" borderId="9">
      <alignment horizontal="center" vertical="center"/>
      <protection locked="0"/>
    </xf>
    <xf numFmtId="49" fontId="38" fillId="0" borderId="9">
      <alignment horizontal="center" vertical="center"/>
      <protection locked="0"/>
    </xf>
    <xf numFmtId="49" fontId="38" fillId="0" borderId="9">
      <alignment horizontal="center" vertical="center"/>
      <protection locked="0"/>
    </xf>
    <xf numFmtId="49" fontId="38" fillId="0" borderId="9">
      <alignment horizontal="center" vertical="center"/>
      <protection locked="0"/>
    </xf>
    <xf numFmtId="49" fontId="38" fillId="0" borderId="9">
      <alignment horizontal="center" vertical="center"/>
      <protection locked="0"/>
    </xf>
    <xf numFmtId="49" fontId="38" fillId="0" borderId="9">
      <alignment horizontal="center" vertical="center"/>
      <protection locked="0"/>
    </xf>
    <xf numFmtId="49" fontId="38" fillId="0" borderId="9">
      <alignment horizontal="center" vertical="center"/>
      <protection locked="0"/>
    </xf>
    <xf numFmtId="49" fontId="38" fillId="0" borderId="9">
      <alignment horizontal="center" vertical="center"/>
      <protection locked="0"/>
    </xf>
    <xf numFmtId="49" fontId="38" fillId="0" borderId="9">
      <alignment horizontal="center" vertical="center"/>
      <protection locked="0"/>
    </xf>
    <xf numFmtId="49" fontId="38" fillId="0" borderId="9">
      <alignment horizontal="center" vertical="center"/>
      <protection locked="0"/>
    </xf>
    <xf numFmtId="49" fontId="38" fillId="0" borderId="9">
      <alignment horizontal="center" vertical="center"/>
      <protection locked="0"/>
    </xf>
    <xf numFmtId="49" fontId="38" fillId="0" borderId="9">
      <alignment horizontal="center" vertical="center"/>
      <protection locked="0"/>
    </xf>
    <xf numFmtId="49" fontId="38" fillId="0" borderId="9">
      <alignment horizontal="center" vertical="center"/>
      <protection locked="0"/>
    </xf>
    <xf numFmtId="167" fontId="39" fillId="0" borderId="0" applyFont="0" applyFill="0" applyBorder="0" applyAlignment="0" applyProtection="0"/>
    <xf numFmtId="49" fontId="39" fillId="0" borderId="9">
      <alignment horizontal="left" vertical="center"/>
      <protection locked="0"/>
    </xf>
    <xf numFmtId="49" fontId="39" fillId="0" borderId="9">
      <alignment horizontal="left" vertical="center"/>
      <protection locked="0"/>
    </xf>
    <xf numFmtId="49" fontId="39" fillId="0" borderId="9">
      <alignment horizontal="left" vertical="center"/>
      <protection locked="0"/>
    </xf>
    <xf numFmtId="49" fontId="39" fillId="0" borderId="9">
      <alignment horizontal="left" vertical="center"/>
      <protection locked="0"/>
    </xf>
    <xf numFmtId="49" fontId="39" fillId="0" borderId="9">
      <alignment horizontal="left" vertical="center"/>
      <protection locked="0"/>
    </xf>
    <xf numFmtId="49" fontId="39" fillId="0" borderId="9">
      <alignment horizontal="left" vertical="center"/>
      <protection locked="0"/>
    </xf>
    <xf numFmtId="49" fontId="39" fillId="0" borderId="9">
      <alignment horizontal="left" vertical="center"/>
      <protection locked="0"/>
    </xf>
    <xf numFmtId="49" fontId="39" fillId="0" borderId="9">
      <alignment horizontal="left" vertical="center"/>
      <protection locked="0"/>
    </xf>
    <xf numFmtId="49" fontId="39" fillId="0" borderId="9">
      <alignment horizontal="left" vertical="center"/>
      <protection locked="0"/>
    </xf>
    <xf numFmtId="49" fontId="39" fillId="0" borderId="9">
      <alignment horizontal="left" vertical="center"/>
      <protection locked="0"/>
    </xf>
    <xf numFmtId="49" fontId="39" fillId="0" borderId="9">
      <alignment horizontal="left" vertical="center"/>
      <protection locked="0"/>
    </xf>
    <xf numFmtId="49" fontId="39" fillId="0" borderId="9">
      <alignment horizontal="left" vertical="center"/>
      <protection locked="0"/>
    </xf>
    <xf numFmtId="49" fontId="39" fillId="0" borderId="9">
      <alignment horizontal="left" vertical="center"/>
      <protection locked="0"/>
    </xf>
    <xf numFmtId="49" fontId="39" fillId="0" borderId="9">
      <alignment horizontal="left" vertical="center"/>
      <protection locked="0"/>
    </xf>
    <xf numFmtId="49" fontId="39" fillId="0" borderId="9">
      <alignment horizontal="left" vertical="center"/>
      <protection locked="0"/>
    </xf>
    <xf numFmtId="49" fontId="39" fillId="0" borderId="9">
      <alignment horizontal="left" vertical="center"/>
      <protection locked="0"/>
    </xf>
    <xf numFmtId="49" fontId="39" fillId="0" borderId="9">
      <alignment horizontal="left" vertical="center"/>
      <protection locked="0"/>
    </xf>
    <xf numFmtId="0" fontId="40" fillId="0" borderId="0" applyNumberFormat="0" applyFill="0" applyBorder="0" applyAlignment="0" applyProtection="0"/>
    <xf numFmtId="168" fontId="41" fillId="0" borderId="0" applyAlignment="0">
      <alignment wrapText="1"/>
    </xf>
    <xf numFmtId="0" fontId="42" fillId="5" borderId="0" applyNumberFormat="0" applyBorder="0" applyAlignment="0" applyProtection="0"/>
    <xf numFmtId="0" fontId="43" fillId="0" borderId="15" applyNumberFormat="0" applyFill="0" applyAlignment="0" applyProtection="0"/>
    <xf numFmtId="0" fontId="44" fillId="0" borderId="16" applyNumberFormat="0" applyFill="0" applyAlignment="0" applyProtection="0"/>
    <xf numFmtId="0" fontId="45" fillId="0" borderId="17" applyNumberFormat="0" applyFill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47" fillId="8" borderId="13" applyNumberFormat="0" applyAlignment="0" applyProtection="0"/>
    <xf numFmtId="49" fontId="39" fillId="0" borderId="0" applyNumberFormat="0" applyFont="0" applyAlignment="0">
      <alignment vertical="top" wrapText="1"/>
      <protection locked="0"/>
    </xf>
    <xf numFmtId="49" fontId="39" fillId="0" borderId="0" applyNumberFormat="0" applyFont="0" applyAlignment="0">
      <alignment vertical="top" wrapText="1"/>
    </xf>
    <xf numFmtId="49" fontId="39" fillId="0" borderId="0" applyNumberFormat="0" applyFont="0" applyAlignment="0">
      <alignment vertical="top" wrapText="1"/>
    </xf>
    <xf numFmtId="49" fontId="39" fillId="0" borderId="0" applyNumberFormat="0" applyFont="0" applyAlignment="0">
      <alignment vertical="top" wrapText="1"/>
      <protection locked="0"/>
    </xf>
    <xf numFmtId="49" fontId="39" fillId="0" borderId="0" applyNumberFormat="0" applyFont="0" applyAlignment="0">
      <alignment vertical="top" wrapText="1"/>
    </xf>
    <xf numFmtId="49" fontId="39" fillId="0" borderId="0" applyNumberFormat="0" applyFont="0" applyAlignment="0">
      <alignment vertical="top" wrapText="1"/>
      <protection locked="0"/>
    </xf>
    <xf numFmtId="49" fontId="39" fillId="0" borderId="0" applyNumberFormat="0" applyFont="0" applyAlignment="0">
      <alignment vertical="top" wrapText="1"/>
    </xf>
    <xf numFmtId="49" fontId="39" fillId="0" borderId="0" applyNumberFormat="0" applyFont="0" applyAlignment="0">
      <alignment vertical="top" wrapText="1"/>
      <protection locked="0"/>
    </xf>
    <xf numFmtId="49" fontId="39" fillId="0" borderId="0" applyNumberFormat="0" applyFont="0" applyAlignment="0">
      <alignment vertical="top" wrapText="1"/>
      <protection locked="0"/>
    </xf>
    <xf numFmtId="49" fontId="39" fillId="0" borderId="0" applyNumberFormat="0" applyFont="0" applyAlignment="0">
      <alignment vertical="top" wrapText="1"/>
      <protection locked="0"/>
    </xf>
    <xf numFmtId="49" fontId="39" fillId="0" borderId="0" applyNumberFormat="0" applyFont="0" applyAlignment="0">
      <alignment vertical="top" wrapText="1"/>
      <protection locked="0"/>
    </xf>
    <xf numFmtId="49" fontId="39" fillId="0" borderId="0" applyNumberFormat="0" applyFont="0" applyAlignment="0">
      <alignment vertical="top" wrapText="1"/>
      <protection locked="0"/>
    </xf>
    <xf numFmtId="49" fontId="39" fillId="0" borderId="0" applyNumberFormat="0" applyFont="0" applyAlignment="0">
      <alignment vertical="top" wrapText="1"/>
      <protection locked="0"/>
    </xf>
    <xf numFmtId="49" fontId="39" fillId="0" borderId="0" applyNumberFormat="0" applyFont="0" applyAlignment="0">
      <alignment vertical="top" wrapText="1"/>
      <protection locked="0"/>
    </xf>
    <xf numFmtId="49" fontId="39" fillId="0" borderId="0" applyNumberFormat="0" applyFont="0" applyAlignment="0">
      <alignment vertical="top" wrapText="1"/>
      <protection locked="0"/>
    </xf>
    <xf numFmtId="49" fontId="39" fillId="0" borderId="0" applyNumberFormat="0" applyFont="0" applyAlignment="0">
      <alignment vertical="top" wrapText="1"/>
      <protection locked="0"/>
    </xf>
    <xf numFmtId="49" fontId="39" fillId="0" borderId="0" applyNumberFormat="0" applyFont="0" applyAlignment="0">
      <alignment vertical="top" wrapText="1"/>
      <protection locked="0"/>
    </xf>
    <xf numFmtId="49" fontId="39" fillId="0" borderId="0" applyNumberFormat="0" applyFont="0" applyAlignment="0">
      <alignment vertical="top" wrapText="1"/>
      <protection locked="0"/>
    </xf>
    <xf numFmtId="49" fontId="39" fillId="0" borderId="0" applyNumberFormat="0" applyFont="0" applyAlignment="0">
      <alignment vertical="top" wrapText="1"/>
      <protection locked="0"/>
    </xf>
    <xf numFmtId="49" fontId="39" fillId="0" borderId="0" applyNumberFormat="0" applyFont="0" applyAlignment="0">
      <alignment vertical="top" wrapText="1"/>
      <protection locked="0"/>
    </xf>
    <xf numFmtId="49" fontId="48" fillId="23" borderId="18">
      <alignment horizontal="left" vertical="center"/>
      <protection locked="0"/>
    </xf>
    <xf numFmtId="49" fontId="48" fillId="23" borderId="18">
      <alignment horizontal="left" vertical="center"/>
    </xf>
    <xf numFmtId="4" fontId="48" fillId="23" borderId="18">
      <alignment horizontal="right" vertical="center"/>
      <protection locked="0"/>
    </xf>
    <xf numFmtId="4" fontId="48" fillId="23" borderId="18">
      <alignment horizontal="right" vertical="center"/>
    </xf>
    <xf numFmtId="4" fontId="49" fillId="23" borderId="18">
      <alignment horizontal="right" vertical="center"/>
      <protection locked="0"/>
    </xf>
    <xf numFmtId="49" fontId="50" fillId="23" borderId="9">
      <alignment horizontal="left" vertical="center"/>
      <protection locked="0"/>
    </xf>
    <xf numFmtId="49" fontId="50" fillId="23" borderId="9">
      <alignment horizontal="left" vertical="center"/>
    </xf>
    <xf numFmtId="49" fontId="51" fillId="23" borderId="9">
      <alignment horizontal="left" vertical="center"/>
      <protection locked="0"/>
    </xf>
    <xf numFmtId="49" fontId="51" fillId="23" borderId="9">
      <alignment horizontal="left" vertical="center"/>
    </xf>
    <xf numFmtId="4" fontId="50" fillId="23" borderId="9">
      <alignment horizontal="right" vertical="center"/>
      <protection locked="0"/>
    </xf>
    <xf numFmtId="4" fontId="50" fillId="23" borderId="9">
      <alignment horizontal="right" vertical="center"/>
    </xf>
    <xf numFmtId="4" fontId="52" fillId="23" borderId="9">
      <alignment horizontal="right" vertical="center"/>
      <protection locked="0"/>
    </xf>
    <xf numFmtId="49" fontId="38" fillId="23" borderId="9">
      <alignment horizontal="left" vertical="center"/>
      <protection locked="0"/>
    </xf>
    <xf numFmtId="49" fontId="38" fillId="23" borderId="9">
      <alignment horizontal="left" vertical="center"/>
      <protection locked="0"/>
    </xf>
    <xf numFmtId="49" fontId="38" fillId="23" borderId="9">
      <alignment horizontal="left" vertical="center"/>
    </xf>
    <xf numFmtId="49" fontId="38" fillId="23" borderId="9">
      <alignment horizontal="left" vertical="center"/>
    </xf>
    <xf numFmtId="49" fontId="49" fillId="23" borderId="9">
      <alignment horizontal="left" vertical="center"/>
      <protection locked="0"/>
    </xf>
    <xf numFmtId="49" fontId="49" fillId="23" borderId="9">
      <alignment horizontal="left" vertical="center"/>
    </xf>
    <xf numFmtId="4" fontId="38" fillId="23" borderId="9">
      <alignment horizontal="right" vertical="center"/>
      <protection locked="0"/>
    </xf>
    <xf numFmtId="4" fontId="38" fillId="23" borderId="9">
      <alignment horizontal="right" vertical="center"/>
      <protection locked="0"/>
    </xf>
    <xf numFmtId="4" fontId="38" fillId="23" borderId="9">
      <alignment horizontal="right" vertical="center"/>
    </xf>
    <xf numFmtId="4" fontId="38" fillId="23" borderId="9">
      <alignment horizontal="right" vertical="center"/>
    </xf>
    <xf numFmtId="4" fontId="49" fillId="23" borderId="9">
      <alignment horizontal="right" vertical="center"/>
      <protection locked="0"/>
    </xf>
    <xf numFmtId="49" fontId="53" fillId="23" borderId="9">
      <alignment horizontal="left" vertical="center"/>
      <protection locked="0"/>
    </xf>
    <xf numFmtId="49" fontId="53" fillId="23" borderId="9">
      <alignment horizontal="left" vertical="center"/>
    </xf>
    <xf numFmtId="49" fontId="54" fillId="23" borderId="9">
      <alignment horizontal="left" vertical="center"/>
      <protection locked="0"/>
    </xf>
    <xf numFmtId="49" fontId="54" fillId="23" borderId="9">
      <alignment horizontal="left" vertical="center"/>
    </xf>
    <xf numFmtId="4" fontId="53" fillId="23" borderId="9">
      <alignment horizontal="right" vertical="center"/>
      <protection locked="0"/>
    </xf>
    <xf numFmtId="4" fontId="53" fillId="23" borderId="9">
      <alignment horizontal="right" vertical="center"/>
    </xf>
    <xf numFmtId="4" fontId="55" fillId="23" borderId="9">
      <alignment horizontal="right" vertical="center"/>
      <protection locked="0"/>
    </xf>
    <xf numFmtId="49" fontId="56" fillId="0" borderId="9">
      <alignment horizontal="left" vertical="center"/>
      <protection locked="0"/>
    </xf>
    <xf numFmtId="49" fontId="56" fillId="0" borderId="9">
      <alignment horizontal="left" vertical="center"/>
    </xf>
    <xf numFmtId="49" fontId="57" fillId="0" borderId="9">
      <alignment horizontal="left" vertical="center"/>
      <protection locked="0"/>
    </xf>
    <xf numFmtId="49" fontId="57" fillId="0" borderId="9">
      <alignment horizontal="left" vertical="center"/>
    </xf>
    <xf numFmtId="4" fontId="56" fillId="0" borderId="9">
      <alignment horizontal="right" vertical="center"/>
      <protection locked="0"/>
    </xf>
    <xf numFmtId="4" fontId="56" fillId="0" borderId="9">
      <alignment horizontal="right" vertical="center"/>
    </xf>
    <xf numFmtId="4" fontId="57" fillId="0" borderId="9">
      <alignment horizontal="right" vertical="center"/>
      <protection locked="0"/>
    </xf>
    <xf numFmtId="49" fontId="58" fillId="0" borderId="9">
      <alignment horizontal="left" vertical="center"/>
      <protection locked="0"/>
    </xf>
    <xf numFmtId="49" fontId="58" fillId="0" borderId="9">
      <alignment horizontal="left" vertical="center"/>
    </xf>
    <xf numFmtId="49" fontId="59" fillId="0" borderId="9">
      <alignment horizontal="left" vertical="center"/>
      <protection locked="0"/>
    </xf>
    <xf numFmtId="49" fontId="59" fillId="0" borderId="9">
      <alignment horizontal="left" vertical="center"/>
    </xf>
    <xf numFmtId="4" fontId="58" fillId="0" borderId="9">
      <alignment horizontal="right" vertical="center"/>
      <protection locked="0"/>
    </xf>
    <xf numFmtId="4" fontId="58" fillId="0" borderId="9">
      <alignment horizontal="right" vertical="center"/>
    </xf>
    <xf numFmtId="49" fontId="56" fillId="0" borderId="9">
      <alignment horizontal="left" vertical="center"/>
      <protection locked="0"/>
    </xf>
    <xf numFmtId="49" fontId="57" fillId="0" borderId="9">
      <alignment horizontal="left" vertical="center"/>
      <protection locked="0"/>
    </xf>
    <xf numFmtId="4" fontId="56" fillId="0" borderId="9">
      <alignment horizontal="right" vertical="center"/>
      <protection locked="0"/>
    </xf>
    <xf numFmtId="0" fontId="60" fillId="0" borderId="19" applyNumberFormat="0" applyFill="0" applyAlignment="0" applyProtection="0"/>
    <xf numFmtId="0" fontId="61" fillId="24" borderId="0" applyNumberFormat="0" applyBorder="0" applyAlignment="0" applyProtection="0"/>
    <xf numFmtId="0" fontId="39" fillId="0" borderId="0"/>
    <xf numFmtId="0" fontId="39" fillId="0" borderId="0"/>
    <xf numFmtId="0" fontId="39" fillId="0" borderId="0" applyNumberFormat="0" applyFill="0" applyAlignment="0">
      <alignment horizontal="center"/>
      <protection locked="0"/>
    </xf>
    <xf numFmtId="0" fontId="78" fillId="25" borderId="20" applyNumberFormat="0" applyFont="0" applyAlignment="0" applyProtection="0"/>
    <xf numFmtId="4" fontId="62" fillId="8" borderId="9">
      <alignment horizontal="right" vertical="center"/>
      <protection locked="0"/>
    </xf>
    <xf numFmtId="4" fontId="62" fillId="26" borderId="9">
      <alignment horizontal="right" vertical="center"/>
      <protection locked="0"/>
    </xf>
    <xf numFmtId="4" fontId="62" fillId="21" borderId="9">
      <alignment horizontal="right" vertical="center"/>
      <protection locked="0"/>
    </xf>
    <xf numFmtId="0" fontId="63" fillId="21" borderId="21" applyNumberFormat="0" applyAlignment="0" applyProtection="0"/>
    <xf numFmtId="49" fontId="38" fillId="0" borderId="9">
      <alignment horizontal="left" vertical="center" wrapText="1"/>
      <protection locked="0"/>
    </xf>
    <xf numFmtId="49" fontId="38" fillId="0" borderId="9">
      <alignment horizontal="left" vertical="center" wrapText="1"/>
      <protection locked="0"/>
    </xf>
    <xf numFmtId="0" fontId="64" fillId="0" borderId="0" applyNumberFormat="0" applyFill="0" applyBorder="0" applyAlignment="0" applyProtection="0"/>
    <xf numFmtId="0" fontId="65" fillId="0" borderId="22" applyNumberFormat="0" applyFill="0" applyAlignment="0" applyProtection="0"/>
    <xf numFmtId="0" fontId="66" fillId="0" borderId="0" applyNumberFormat="0" applyFill="0" applyBorder="0" applyAlignment="0" applyProtection="0"/>
    <xf numFmtId="0" fontId="34" fillId="17" borderId="0" applyNumberFormat="0" applyBorder="0" applyAlignment="0" applyProtection="0"/>
    <xf numFmtId="0" fontId="33" fillId="17" borderId="0" applyNumberFormat="0" applyBorder="0" applyAlignment="0" applyProtection="0"/>
    <xf numFmtId="0" fontId="34" fillId="18" borderId="0" applyNumberFormat="0" applyBorder="0" applyAlignment="0" applyProtection="0"/>
    <xf numFmtId="0" fontId="33" fillId="18" borderId="0" applyNumberFormat="0" applyBorder="0" applyAlignment="0" applyProtection="0"/>
    <xf numFmtId="0" fontId="34" fillId="19" borderId="0" applyNumberFormat="0" applyBorder="0" applyAlignment="0" applyProtection="0"/>
    <xf numFmtId="0" fontId="33" fillId="19" borderId="0" applyNumberFormat="0" applyBorder="0" applyAlignment="0" applyProtection="0"/>
    <xf numFmtId="0" fontId="34" fillId="14" borderId="0" applyNumberFormat="0" applyBorder="0" applyAlignment="0" applyProtection="0"/>
    <xf numFmtId="0" fontId="33" fillId="14" borderId="0" applyNumberFormat="0" applyBorder="0" applyAlignment="0" applyProtection="0"/>
    <xf numFmtId="0" fontId="34" fillId="15" borderId="0" applyNumberFormat="0" applyBorder="0" applyAlignment="0" applyProtection="0"/>
    <xf numFmtId="0" fontId="33" fillId="15" borderId="0" applyNumberFormat="0" applyBorder="0" applyAlignment="0" applyProtection="0"/>
    <xf numFmtId="0" fontId="34" fillId="20" borderId="0" applyNumberFormat="0" applyBorder="0" applyAlignment="0" applyProtection="0"/>
    <xf numFmtId="0" fontId="33" fillId="20" borderId="0" applyNumberFormat="0" applyBorder="0" applyAlignment="0" applyProtection="0"/>
    <xf numFmtId="0" fontId="67" fillId="8" borderId="13" applyNumberFormat="0" applyAlignment="0" applyProtection="0"/>
    <xf numFmtId="0" fontId="47" fillId="8" borderId="13" applyNumberFormat="0" applyAlignment="0" applyProtection="0"/>
    <xf numFmtId="0" fontId="68" fillId="21" borderId="21" applyNumberFormat="0" applyAlignment="0" applyProtection="0"/>
    <xf numFmtId="0" fontId="63" fillId="21" borderId="21" applyNumberFormat="0" applyAlignment="0" applyProtection="0"/>
    <xf numFmtId="0" fontId="69" fillId="21" borderId="13" applyNumberFormat="0" applyAlignment="0" applyProtection="0"/>
    <xf numFmtId="0" fontId="36" fillId="21" borderId="13" applyNumberFormat="0" applyAlignment="0" applyProtection="0"/>
    <xf numFmtId="166" fontId="39" fillId="0" borderId="0" applyFont="0" applyFill="0" applyBorder="0" applyAlignment="0" applyProtection="0"/>
    <xf numFmtId="0" fontId="70" fillId="0" borderId="15" applyNumberFormat="0" applyFill="0" applyAlignment="0" applyProtection="0"/>
    <xf numFmtId="0" fontId="43" fillId="0" borderId="15" applyNumberFormat="0" applyFill="0" applyAlignment="0" applyProtection="0"/>
    <xf numFmtId="0" fontId="71" fillId="0" borderId="16" applyNumberFormat="0" applyFill="0" applyAlignment="0" applyProtection="0"/>
    <xf numFmtId="0" fontId="44" fillId="0" borderId="16" applyNumberFormat="0" applyFill="0" applyAlignment="0" applyProtection="0"/>
    <xf numFmtId="0" fontId="72" fillId="0" borderId="17" applyNumberFormat="0" applyFill="0" applyAlignment="0" applyProtection="0"/>
    <xf numFmtId="0" fontId="45" fillId="0" borderId="17" applyNumberFormat="0" applyFill="0" applyAlignment="0" applyProtection="0"/>
    <xf numFmtId="0" fontId="7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73" fillId="0" borderId="22" applyNumberFormat="0" applyFill="0" applyAlignment="0" applyProtection="0"/>
    <xf numFmtId="0" fontId="65" fillId="0" borderId="22" applyNumberFormat="0" applyFill="0" applyAlignment="0" applyProtection="0"/>
    <xf numFmtId="0" fontId="74" fillId="22" borderId="14" applyNumberFormat="0" applyAlignment="0" applyProtection="0"/>
    <xf numFmtId="0" fontId="37" fillId="22" borderId="14" applyNumberFormat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75" fillId="24" borderId="0" applyNumberFormat="0" applyBorder="0" applyAlignment="0" applyProtection="0"/>
    <xf numFmtId="0" fontId="61" fillId="24" borderId="0" applyNumberFormat="0" applyBorder="0" applyAlignment="0" applyProtection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39" fillId="0" borderId="0"/>
    <xf numFmtId="0" fontId="76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7" fillId="0" borderId="0"/>
    <xf numFmtId="0" fontId="31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31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31" fillId="0" borderId="0"/>
    <xf numFmtId="0" fontId="77" fillId="0" borderId="0"/>
    <xf numFmtId="0" fontId="39" fillId="0" borderId="0"/>
    <xf numFmtId="0" fontId="78" fillId="0" borderId="0"/>
    <xf numFmtId="0" fontId="39" fillId="0" borderId="0"/>
    <xf numFmtId="0" fontId="39" fillId="0" borderId="0" applyNumberFormat="0" applyFont="0" applyFill="0" applyBorder="0" applyAlignment="0" applyProtection="0">
      <alignment vertical="top"/>
    </xf>
    <xf numFmtId="0" fontId="39" fillId="0" borderId="0" applyNumberFormat="0" applyFont="0" applyFill="0" applyBorder="0" applyAlignment="0" applyProtection="0">
      <alignment vertical="top"/>
    </xf>
    <xf numFmtId="0" fontId="78" fillId="0" borderId="0"/>
    <xf numFmtId="0" fontId="39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39" fillId="0" borderId="0"/>
    <xf numFmtId="0" fontId="79" fillId="4" borderId="0" applyNumberFormat="0" applyBorder="0" applyAlignment="0" applyProtection="0"/>
    <xf numFmtId="0" fontId="35" fillId="4" borderId="0" applyNumberFormat="0" applyBorder="0" applyAlignment="0" applyProtection="0"/>
    <xf numFmtId="0" fontId="8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81" fillId="25" borderId="20" applyNumberFormat="0" applyFont="0" applyAlignment="0" applyProtection="0"/>
    <xf numFmtId="0" fontId="39" fillId="25" borderId="20" applyNumberFormat="0" applyFont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82" fillId="0" borderId="19" applyNumberFormat="0" applyFill="0" applyAlignment="0" applyProtection="0"/>
    <xf numFmtId="0" fontId="60" fillId="0" borderId="19" applyNumberFormat="0" applyFill="0" applyAlignment="0" applyProtection="0"/>
    <xf numFmtId="0" fontId="30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4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164" fontId="85" fillId="0" borderId="0" applyFont="0" applyFill="0" applyBorder="0" applyAlignment="0" applyProtection="0"/>
    <xf numFmtId="165" fontId="8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78" fillId="0" borderId="0" applyFont="0" applyFill="0" applyBorder="0" applyAlignment="0" applyProtection="0"/>
    <xf numFmtId="172" fontId="78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0" fontId="86" fillId="5" borderId="0" applyNumberFormat="0" applyBorder="0" applyAlignment="0" applyProtection="0"/>
    <xf numFmtId="0" fontId="42" fillId="5" borderId="0" applyNumberFormat="0" applyBorder="0" applyAlignment="0" applyProtection="0"/>
    <xf numFmtId="174" fontId="87" fillId="0" borderId="23" applyFill="0" applyBorder="0">
      <alignment horizontal="center" vertical="center" wrapText="1"/>
      <protection locked="0"/>
    </xf>
    <xf numFmtId="168" fontId="88" fillId="0" borderId="0">
      <alignment wrapText="1"/>
    </xf>
    <xf numFmtId="168" fontId="41" fillId="0" borderId="0">
      <alignment wrapText="1"/>
    </xf>
  </cellStyleXfs>
  <cellXfs count="38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 shrinkToFit="1"/>
    </xf>
    <xf numFmtId="0" fontId="5" fillId="0" borderId="10" xfId="0" applyFont="1" applyBorder="1" applyAlignment="1">
      <alignment horizontal="center" vertical="center" wrapText="1" shrinkToFit="1"/>
    </xf>
    <xf numFmtId="0" fontId="3" fillId="0" borderId="9" xfId="0" applyFont="1" applyBorder="1" applyAlignment="1">
      <alignment horizontal="center" vertical="center" wrapText="1" shrinkToFit="1"/>
    </xf>
    <xf numFmtId="0" fontId="3" fillId="0" borderId="10" xfId="0" applyFont="1" applyBorder="1" applyAlignment="1">
      <alignment horizontal="center" vertical="center" wrapText="1" shrinkToFit="1"/>
    </xf>
    <xf numFmtId="175" fontId="1" fillId="0" borderId="0" xfId="0" applyNumberFormat="1" applyFont="1" applyAlignment="1">
      <alignment horizontal="right" vertical="center" wrapText="1"/>
    </xf>
    <xf numFmtId="0" fontId="3" fillId="0" borderId="9" xfId="0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 shrinkToFit="1"/>
    </xf>
    <xf numFmtId="0" fontId="5" fillId="0" borderId="9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3" fontId="3" fillId="0" borderId="9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175" fontId="1" fillId="0" borderId="0" xfId="0" applyNumberFormat="1" applyFont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 shrinkToFit="1"/>
    </xf>
    <xf numFmtId="0" fontId="9" fillId="0" borderId="0" xfId="0" applyFont="1" applyAlignment="1">
      <alignment vertical="center"/>
    </xf>
    <xf numFmtId="175" fontId="1" fillId="0" borderId="0" xfId="0" applyNumberFormat="1" applyFont="1" applyAlignment="1">
      <alignment horizontal="center" vertical="center" wrapText="1"/>
    </xf>
    <xf numFmtId="1" fontId="3" fillId="0" borderId="9" xfId="0" applyNumberFormat="1" applyFont="1" applyBorder="1" applyAlignment="1">
      <alignment horizontal="center" vertical="center" wrapText="1"/>
    </xf>
    <xf numFmtId="1" fontId="10" fillId="0" borderId="9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1" fontId="1" fillId="0" borderId="9" xfId="0" applyNumberFormat="1" applyFont="1" applyBorder="1" applyAlignment="1">
      <alignment horizontal="center" vertical="center" wrapText="1"/>
    </xf>
    <xf numFmtId="1" fontId="12" fillId="0" borderId="9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76" fontId="1" fillId="0" borderId="0" xfId="0" applyNumberFormat="1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49" fontId="3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6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Fill="1" applyAlignment="1">
      <alignment vertical="center" wrapText="1"/>
    </xf>
    <xf numFmtId="49" fontId="3" fillId="0" borderId="0" xfId="0" applyNumberFormat="1" applyFont="1" applyFill="1" applyAlignment="1">
      <alignment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left" vertical="center" wrapText="1"/>
    </xf>
    <xf numFmtId="178" fontId="3" fillId="0" borderId="9" xfId="0" applyNumberFormat="1" applyFont="1" applyFill="1" applyBorder="1" applyAlignment="1">
      <alignment vertical="center" wrapText="1"/>
    </xf>
    <xf numFmtId="0" fontId="3" fillId="0" borderId="0" xfId="0" applyFont="1" applyFill="1"/>
    <xf numFmtId="0" fontId="3" fillId="0" borderId="0" xfId="0" applyFont="1" applyFill="1" applyAlignment="1">
      <alignment horizontal="left" vertical="center" wrapText="1" shrinkToFit="1"/>
    </xf>
    <xf numFmtId="0" fontId="3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horizontal="center" vertical="center" wrapText="1"/>
      <protection locked="0"/>
    </xf>
    <xf numFmtId="49" fontId="3" fillId="0" borderId="9" xfId="0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Fill="1" applyBorder="1" applyAlignment="1" applyProtection="1">
      <alignment horizontal="left" vertical="center" wrapText="1"/>
      <protection locked="0"/>
    </xf>
    <xf numFmtId="1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1" fontId="1" fillId="0" borderId="9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9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1" fontId="3" fillId="0" borderId="0" xfId="0" applyNumberFormat="1" applyFont="1" applyFill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0" borderId="0" xfId="0" applyFont="1"/>
    <xf numFmtId="0" fontId="18" fillId="0" borderId="0" xfId="0" applyFont="1" applyAlignment="1">
      <alignment vertical="center"/>
    </xf>
    <xf numFmtId="0" fontId="21" fillId="0" borderId="0" xfId="0" applyFont="1"/>
    <xf numFmtId="0" fontId="3" fillId="0" borderId="9" xfId="237" applyFont="1" applyBorder="1" applyAlignment="1">
      <alignment horizontal="center" vertical="center"/>
    </xf>
    <xf numFmtId="0" fontId="1" fillId="0" borderId="9" xfId="237" applyFont="1" applyBorder="1" applyAlignment="1">
      <alignment horizontal="left" vertical="center" wrapText="1"/>
    </xf>
    <xf numFmtId="0" fontId="1" fillId="0" borderId="9" xfId="237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 wrapText="1"/>
    </xf>
    <xf numFmtId="0" fontId="3" fillId="0" borderId="9" xfId="237" applyFont="1" applyBorder="1" applyAlignment="1">
      <alignment horizontal="center" vertical="center" wrapText="1"/>
    </xf>
    <xf numFmtId="176" fontId="3" fillId="0" borderId="9" xfId="237" applyNumberFormat="1" applyFont="1" applyBorder="1" applyAlignment="1">
      <alignment horizontal="center" vertical="center" wrapText="1"/>
    </xf>
    <xf numFmtId="179" fontId="3" fillId="0" borderId="9" xfId="237" applyNumberFormat="1" applyFont="1" applyBorder="1" applyAlignment="1">
      <alignment horizontal="center" vertical="center" wrapText="1"/>
    </xf>
    <xf numFmtId="49" fontId="3" fillId="0" borderId="9" xfId="237" applyNumberFormat="1" applyFont="1" applyBorder="1" applyAlignment="1">
      <alignment horizontal="left" vertical="center" wrapText="1"/>
    </xf>
    <xf numFmtId="0" fontId="3" fillId="0" borderId="9" xfId="237" applyFont="1" applyBorder="1" applyAlignment="1">
      <alignment horizontal="left" vertical="top" wrapText="1"/>
    </xf>
    <xf numFmtId="180" fontId="3" fillId="0" borderId="9" xfId="237" applyNumberFormat="1" applyFont="1" applyBorder="1" applyAlignment="1">
      <alignment horizontal="center" vertical="center" wrapText="1"/>
    </xf>
    <xf numFmtId="179" fontId="3" fillId="2" borderId="9" xfId="237" applyNumberFormat="1" applyFont="1" applyFill="1" applyBorder="1" applyAlignment="1">
      <alignment horizontal="center" vertical="center" wrapText="1"/>
    </xf>
    <xf numFmtId="176" fontId="3" fillId="0" borderId="9" xfId="237" applyNumberFormat="1" applyFont="1" applyBorder="1" applyAlignment="1" applyProtection="1">
      <alignment horizontal="center" vertical="center" wrapText="1"/>
      <protection locked="0"/>
    </xf>
    <xf numFmtId="0" fontId="3" fillId="0" borderId="9" xfId="237" applyFont="1" applyBorder="1" applyAlignment="1">
      <alignment horizontal="left" vertical="center" wrapText="1"/>
    </xf>
    <xf numFmtId="180" fontId="3" fillId="0" borderId="9" xfId="237" applyNumberFormat="1" applyFont="1" applyBorder="1" applyAlignment="1" applyProtection="1">
      <alignment horizontal="center" vertical="center" wrapText="1"/>
      <protection locked="0"/>
    </xf>
    <xf numFmtId="49" fontId="3" fillId="0" borderId="9" xfId="237" applyNumberFormat="1" applyFont="1" applyBorder="1" applyAlignment="1" applyProtection="1">
      <alignment horizontal="left" vertical="center" wrapText="1"/>
      <protection locked="0"/>
    </xf>
    <xf numFmtId="0" fontId="21" fillId="0" borderId="0" xfId="0" applyFont="1" applyProtection="1">
      <protection locked="0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" fontId="3" fillId="0" borderId="9" xfId="0" applyNumberFormat="1" applyFont="1" applyBorder="1" applyAlignment="1" applyProtection="1">
      <alignment horizontal="center" vertical="center" wrapText="1"/>
      <protection locked="0"/>
    </xf>
    <xf numFmtId="3" fontId="3" fillId="0" borderId="0" xfId="0" applyNumberFormat="1" applyFont="1" applyAlignment="1" applyProtection="1">
      <alignment vertical="center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176" fontId="1" fillId="0" borderId="0" xfId="0" applyNumberFormat="1" applyFont="1" applyAlignment="1" applyProtection="1">
      <alignment horizontal="center" vertical="center" wrapText="1"/>
      <protection locked="0"/>
    </xf>
    <xf numFmtId="176" fontId="9" fillId="0" borderId="0" xfId="0" applyNumberFormat="1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Alignment="1">
      <alignment vertical="center" wrapText="1"/>
    </xf>
    <xf numFmtId="0" fontId="2" fillId="0" borderId="0" xfId="245" applyFont="1"/>
    <xf numFmtId="0" fontId="3" fillId="0" borderId="9" xfId="245" applyFont="1" applyBorder="1" applyAlignment="1">
      <alignment horizontal="left" vertical="center" wrapText="1"/>
    </xf>
    <xf numFmtId="0" fontId="3" fillId="0" borderId="9" xfId="0" applyFont="1" applyBorder="1" applyAlignment="1">
      <alignment vertical="center"/>
    </xf>
    <xf numFmtId="49" fontId="11" fillId="0" borderId="0" xfId="0" applyNumberFormat="1" applyFont="1" applyAlignment="1">
      <alignment vertical="center"/>
    </xf>
    <xf numFmtId="0" fontId="1" fillId="0" borderId="9" xfId="245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1" fillId="0" borderId="9" xfId="0" applyFont="1" applyBorder="1" applyAlignment="1">
      <alignment horizontal="left" vertical="center" wrapText="1"/>
    </xf>
    <xf numFmtId="1" fontId="10" fillId="0" borderId="9" xfId="0" applyNumberFormat="1" applyFont="1" applyBorder="1" applyAlignment="1" applyProtection="1">
      <alignment horizontal="center" vertical="center" wrapText="1"/>
      <protection locked="0"/>
    </xf>
    <xf numFmtId="49" fontId="19" fillId="0" borderId="10" xfId="0" applyNumberFormat="1" applyFont="1" applyBorder="1" applyAlignment="1">
      <alignment horizontal="left" vertical="center" wrapText="1"/>
    </xf>
    <xf numFmtId="49" fontId="3" fillId="0" borderId="9" xfId="0" applyNumberFormat="1" applyFont="1" applyBorder="1" applyAlignment="1">
      <alignment horizontal="center" vertical="center"/>
    </xf>
    <xf numFmtId="1" fontId="1" fillId="0" borderId="9" xfId="0" applyNumberFormat="1" applyFont="1" applyBorder="1" applyAlignment="1" applyProtection="1">
      <alignment horizontal="center" vertical="center" wrapText="1"/>
      <protection locked="0"/>
    </xf>
    <xf numFmtId="1" fontId="12" fillId="0" borderId="9" xfId="0" applyNumberFormat="1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left" vertical="center" wrapText="1"/>
      <protection locked="0"/>
    </xf>
    <xf numFmtId="175" fontId="1" fillId="0" borderId="0" xfId="0" applyNumberFormat="1" applyFont="1" applyAlignment="1" applyProtection="1">
      <alignment horizontal="right" vertical="center" wrapText="1"/>
      <protection locked="0"/>
    </xf>
    <xf numFmtId="176" fontId="3" fillId="0" borderId="0" xfId="0" applyNumberFormat="1" applyFont="1" applyAlignment="1" applyProtection="1">
      <alignment horizontal="center" vertical="center" wrapText="1"/>
      <protection locked="0"/>
    </xf>
    <xf numFmtId="176" fontId="8" fillId="0" borderId="0" xfId="0" applyNumberFormat="1" applyFont="1" applyAlignment="1" applyProtection="1">
      <alignment vertical="center"/>
      <protection locked="0"/>
    </xf>
    <xf numFmtId="0" fontId="3" fillId="0" borderId="0" xfId="245" applyFont="1" applyFill="1" applyAlignment="1">
      <alignment vertical="center"/>
    </xf>
    <xf numFmtId="0" fontId="1" fillId="0" borderId="0" xfId="245" applyFont="1" applyFill="1" applyAlignment="1">
      <alignment vertical="center"/>
    </xf>
    <xf numFmtId="0" fontId="1" fillId="0" borderId="0" xfId="245" applyFont="1" applyFill="1" applyAlignment="1">
      <alignment horizontal="center" vertical="center"/>
    </xf>
    <xf numFmtId="0" fontId="3" fillId="0" borderId="0" xfId="245" applyFont="1" applyFill="1" applyAlignment="1">
      <alignment horizontal="center" vertical="center"/>
    </xf>
    <xf numFmtId="0" fontId="1" fillId="0" borderId="0" xfId="245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9" xfId="245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 shrinkToFit="1"/>
    </xf>
    <xf numFmtId="0" fontId="3" fillId="0" borderId="9" xfId="245" applyFont="1" applyFill="1" applyBorder="1" applyAlignment="1">
      <alignment horizontal="center" vertical="center"/>
    </xf>
    <xf numFmtId="0" fontId="1" fillId="0" borderId="9" xfId="245" applyFont="1" applyFill="1" applyBorder="1" applyAlignment="1">
      <alignment horizontal="left" vertical="center" wrapText="1"/>
    </xf>
    <xf numFmtId="1" fontId="3" fillId="0" borderId="9" xfId="0" applyNumberFormat="1" applyFont="1" applyFill="1" applyBorder="1" applyAlignment="1">
      <alignment horizontal="center" vertical="center" wrapText="1"/>
    </xf>
    <xf numFmtId="0" fontId="3" fillId="0" borderId="9" xfId="245" applyFont="1" applyFill="1" applyBorder="1" applyAlignment="1">
      <alignment horizontal="left" vertical="center" wrapText="1"/>
    </xf>
    <xf numFmtId="1" fontId="3" fillId="2" borderId="9" xfId="0" applyNumberFormat="1" applyFont="1" applyFill="1" applyBorder="1" applyAlignment="1">
      <alignment horizontal="center" vertical="center" wrapText="1"/>
    </xf>
    <xf numFmtId="1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9" xfId="245" applyFont="1" applyFill="1" applyBorder="1" applyAlignment="1" applyProtection="1">
      <alignment horizontal="left" vertical="center" wrapText="1"/>
      <protection locked="0"/>
    </xf>
    <xf numFmtId="0" fontId="1" fillId="0" borderId="9" xfId="245" applyFont="1" applyFill="1" applyBorder="1" applyAlignment="1" applyProtection="1">
      <alignment horizontal="left" vertical="center" wrapText="1"/>
      <protection locked="0"/>
    </xf>
    <xf numFmtId="0" fontId="1" fillId="0" borderId="9" xfId="245" applyFont="1" applyFill="1" applyBorder="1" applyAlignment="1" applyProtection="1">
      <alignment horizontal="center" vertical="center" wrapText="1"/>
      <protection locked="0"/>
    </xf>
    <xf numFmtId="0" fontId="3" fillId="0" borderId="9" xfId="245" applyFont="1" applyFill="1" applyBorder="1" applyAlignment="1" applyProtection="1">
      <alignment horizontal="center" vertical="center" wrapText="1"/>
      <protection locked="0"/>
    </xf>
    <xf numFmtId="1" fontId="10" fillId="0" borderId="9" xfId="0" applyNumberFormat="1" applyFont="1" applyFill="1" applyBorder="1" applyAlignment="1">
      <alignment horizontal="center" vertical="center" wrapText="1"/>
    </xf>
    <xf numFmtId="1" fontId="11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245" applyFont="1" applyFill="1" applyAlignment="1" applyProtection="1">
      <alignment horizontal="left" vertical="center" wrapText="1"/>
      <protection locked="0"/>
    </xf>
    <xf numFmtId="0" fontId="3" fillId="0" borderId="0" xfId="245" applyFont="1" applyFill="1" applyAlignment="1" applyProtection="1">
      <alignment horizontal="center" vertical="center"/>
      <protection locked="0"/>
    </xf>
    <xf numFmtId="176" fontId="3" fillId="0" borderId="0" xfId="245" applyNumberFormat="1" applyFont="1" applyFill="1" applyAlignment="1" applyProtection="1">
      <alignment horizontal="right" vertical="center" wrapText="1"/>
      <protection locked="0"/>
    </xf>
    <xf numFmtId="0" fontId="22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176" fontId="3" fillId="0" borderId="0" xfId="0" applyNumberFormat="1" applyFont="1" applyFill="1" applyAlignment="1" applyProtection="1">
      <alignment horizontal="center" vertical="center" wrapText="1"/>
      <protection locked="0"/>
    </xf>
    <xf numFmtId="176" fontId="8" fillId="0" borderId="0" xfId="0" applyNumberFormat="1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3" fillId="0" borderId="0" xfId="245" applyFont="1" applyFill="1" applyAlignment="1">
      <alignment vertical="center" wrapText="1"/>
    </xf>
    <xf numFmtId="176" fontId="1" fillId="0" borderId="0" xfId="0" applyNumberFormat="1" applyFont="1" applyFill="1" applyAlignment="1" applyProtection="1">
      <alignment horizontal="center"/>
      <protection locked="0"/>
    </xf>
    <xf numFmtId="3" fontId="3" fillId="0" borderId="0" xfId="0" applyNumberFormat="1" applyFont="1" applyFill="1" applyAlignment="1" applyProtection="1">
      <alignment horizontal="center"/>
      <protection locked="0"/>
    </xf>
    <xf numFmtId="176" fontId="1" fillId="0" borderId="0" xfId="0" applyNumberFormat="1" applyFont="1" applyFill="1" applyAlignment="1" applyProtection="1">
      <alignment horizontal="center" vertical="center" wrapText="1"/>
      <protection locked="0"/>
    </xf>
    <xf numFmtId="3" fontId="3" fillId="0" borderId="0" xfId="0" applyNumberFormat="1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9" xfId="0" applyFont="1" applyFill="1" applyBorder="1" applyAlignment="1" applyProtection="1">
      <alignment horizontal="left" vertical="center" wrapText="1"/>
      <protection locked="0"/>
    </xf>
    <xf numFmtId="0" fontId="1" fillId="0" borderId="9" xfId="0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 applyProtection="1">
      <alignment horizontal="left" vertical="center" wrapText="1"/>
      <protection locked="0"/>
    </xf>
    <xf numFmtId="1" fontId="10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Fill="1" applyBorder="1" applyAlignment="1" applyProtection="1">
      <alignment horizontal="left" vertical="center" wrapText="1" shrinkToFit="1"/>
      <protection locked="0"/>
    </xf>
    <xf numFmtId="0" fontId="3" fillId="0" borderId="9" xfId="0" applyFont="1" applyFill="1" applyBorder="1" applyAlignment="1" applyProtection="1">
      <alignment horizontal="left" vertical="center" wrapText="1" shrinkToFit="1"/>
      <protection locked="0"/>
    </xf>
    <xf numFmtId="49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9" xfId="182" applyFont="1" applyFill="1" applyBorder="1" applyAlignment="1">
      <alignment horizontal="left" vertical="center" wrapText="1"/>
      <protection locked="0"/>
    </xf>
    <xf numFmtId="0" fontId="3" fillId="0" borderId="0" xfId="0" applyFont="1" applyFill="1" applyAlignment="1" applyProtection="1">
      <alignment horizontal="left" vertical="center" wrapText="1"/>
      <protection locked="0"/>
    </xf>
    <xf numFmtId="0" fontId="3" fillId="0" borderId="0" xfId="0" applyFont="1" applyFill="1" applyAlignment="1" applyProtection="1">
      <alignment vertical="center" wrapText="1"/>
      <protection locked="0"/>
    </xf>
    <xf numFmtId="176" fontId="9" fillId="0" borderId="0" xfId="0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 applyProtection="1">
      <alignment vertical="center" wrapText="1"/>
      <protection locked="0"/>
    </xf>
    <xf numFmtId="176" fontId="3" fillId="0" borderId="0" xfId="0" applyNumberFormat="1" applyFont="1" applyFill="1" applyAlignment="1" applyProtection="1">
      <alignment horizontal="right" vertical="center" wrapText="1"/>
      <protection locked="0"/>
    </xf>
    <xf numFmtId="1" fontId="3" fillId="0" borderId="0" xfId="0" applyNumberFormat="1" applyFont="1" applyFill="1" applyAlignment="1" applyProtection="1">
      <alignment vertical="center" wrapText="1"/>
      <protection locked="0"/>
    </xf>
    <xf numFmtId="3" fontId="3" fillId="0" borderId="0" xfId="0" applyNumberFormat="1" applyFont="1" applyFill="1" applyAlignment="1" applyProtection="1">
      <alignment horizontal="right" vertical="center" wrapText="1"/>
      <protection locked="0"/>
    </xf>
    <xf numFmtId="0" fontId="24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 wrapText="1"/>
    </xf>
    <xf numFmtId="176" fontId="3" fillId="0" borderId="0" xfId="0" applyNumberFormat="1" applyFont="1" applyFill="1" applyAlignment="1">
      <alignment horizontal="right" vertical="center" wrapText="1"/>
    </xf>
    <xf numFmtId="0" fontId="19" fillId="0" borderId="0" xfId="0" applyFont="1" applyAlignment="1" applyProtection="1">
      <alignment horizontal="right" vertical="center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19" fillId="0" borderId="10" xfId="0" applyFont="1" applyBorder="1" applyAlignment="1" applyProtection="1">
      <alignment vertical="center"/>
      <protection locked="0"/>
    </xf>
    <xf numFmtId="0" fontId="19" fillId="0" borderId="11" xfId="0" applyFont="1" applyBorder="1" applyAlignment="1" applyProtection="1">
      <alignment horizontal="left" vertical="center" wrapText="1"/>
      <protection locked="0"/>
    </xf>
    <xf numFmtId="0" fontId="19" fillId="0" borderId="11" xfId="0" applyFont="1" applyBorder="1" applyAlignment="1" applyProtection="1">
      <alignment vertical="center"/>
      <protection locked="0"/>
    </xf>
    <xf numFmtId="0" fontId="27" fillId="0" borderId="12" xfId="0" applyFont="1" applyBorder="1" applyAlignment="1" applyProtection="1">
      <alignment horizontal="center" vertical="center"/>
      <protection locked="0"/>
    </xf>
    <xf numFmtId="0" fontId="27" fillId="0" borderId="9" xfId="0" applyFont="1" applyBorder="1" applyAlignment="1" applyProtection="1">
      <alignment horizontal="left" vertical="center"/>
      <protection locked="0"/>
    </xf>
    <xf numFmtId="0" fontId="19" fillId="0" borderId="9" xfId="0" applyFont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left" vertical="center" wrapText="1"/>
      <protection locked="0"/>
    </xf>
    <xf numFmtId="0" fontId="5" fillId="0" borderId="9" xfId="0" applyFont="1" applyBorder="1" applyAlignment="1" applyProtection="1">
      <alignment vertical="center"/>
      <protection locked="0"/>
    </xf>
    <xf numFmtId="49" fontId="5" fillId="0" borderId="9" xfId="0" applyNumberFormat="1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19" fillId="0" borderId="11" xfId="0" applyFont="1" applyBorder="1" applyAlignment="1" applyProtection="1">
      <alignment vertical="center" wrapText="1"/>
      <protection locked="0"/>
    </xf>
    <xf numFmtId="0" fontId="19" fillId="0" borderId="12" xfId="0" applyFont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vertical="center"/>
      <protection locked="0"/>
    </xf>
    <xf numFmtId="0" fontId="5" fillId="0" borderId="9" xfId="0" applyFont="1" applyBorder="1" applyAlignment="1" applyProtection="1">
      <alignment vertical="center" wrapText="1"/>
      <protection locked="0"/>
    </xf>
    <xf numFmtId="0" fontId="19" fillId="0" borderId="12" xfId="0" applyFont="1" applyBorder="1" applyAlignment="1" applyProtection="1">
      <alignment vertical="center"/>
      <protection locked="0"/>
    </xf>
    <xf numFmtId="0" fontId="3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 wrapText="1"/>
    </xf>
    <xf numFmtId="0" fontId="3" fillId="0" borderId="9" xfId="182" applyFont="1" applyFill="1" applyBorder="1" applyAlignment="1" applyProtection="1">
      <alignment vertical="center" wrapText="1"/>
    </xf>
    <xf numFmtId="0" fontId="1" fillId="0" borderId="9" xfId="182" applyFont="1" applyFill="1" applyBorder="1" applyAlignment="1" applyProtection="1">
      <alignment vertical="center" wrapText="1"/>
    </xf>
    <xf numFmtId="0" fontId="1" fillId="0" borderId="9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2" fontId="3" fillId="0" borderId="9" xfId="0" applyNumberFormat="1" applyFont="1" applyBorder="1" applyAlignment="1">
      <alignment horizontal="center" vertical="center" wrapText="1"/>
    </xf>
    <xf numFmtId="1" fontId="3" fillId="0" borderId="9" xfId="0" applyNumberFormat="1" applyFont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179" fontId="3" fillId="0" borderId="9" xfId="0" applyNumberFormat="1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176" fontId="3" fillId="0" borderId="9" xfId="0" applyNumberFormat="1" applyFont="1" applyBorder="1" applyAlignment="1">
      <alignment horizontal="center" vertical="center" wrapText="1"/>
    </xf>
    <xf numFmtId="176" fontId="1" fillId="0" borderId="0" xfId="0" applyNumberFormat="1" applyFont="1" applyAlignment="1">
      <alignment horizontal="right" vertical="center" wrapText="1"/>
    </xf>
    <xf numFmtId="176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76" fontId="3" fillId="0" borderId="0" xfId="0" applyNumberFormat="1" applyFont="1" applyAlignment="1">
      <alignment horizontal="right" vertical="center" wrapText="1"/>
    </xf>
    <xf numFmtId="176" fontId="8" fillId="0" borderId="0" xfId="0" applyNumberFormat="1" applyFont="1" applyAlignment="1">
      <alignment vertical="center"/>
    </xf>
    <xf numFmtId="1" fontId="3" fillId="0" borderId="0" xfId="0" applyNumberFormat="1" applyFont="1" applyAlignment="1">
      <alignment vertical="center"/>
    </xf>
    <xf numFmtId="1" fontId="92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237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0" fillId="0" borderId="11" xfId="0" applyBorder="1" applyAlignment="1">
      <alignment vertical="center" wrapText="1"/>
    </xf>
    <xf numFmtId="0" fontId="0" fillId="0" borderId="11" xfId="0" applyBorder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9" fillId="0" borderId="10" xfId="0" applyFont="1" applyBorder="1" applyAlignment="1" applyProtection="1">
      <alignment horizontal="left" vertical="center" wrapText="1"/>
      <protection locked="0"/>
    </xf>
    <xf numFmtId="0" fontId="19" fillId="0" borderId="11" xfId="0" applyFont="1" applyBorder="1" applyAlignment="1" applyProtection="1">
      <alignment horizontal="left" vertical="center" wrapText="1"/>
      <protection locked="0"/>
    </xf>
    <xf numFmtId="0" fontId="28" fillId="0" borderId="11" xfId="0" applyFont="1" applyBorder="1" applyAlignment="1" applyProtection="1">
      <alignment horizontal="left" vertical="center" wrapText="1"/>
      <protection locked="0"/>
    </xf>
    <xf numFmtId="0" fontId="28" fillId="0" borderId="12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0" fillId="0" borderId="12" xfId="0" applyBorder="1" applyAlignment="1">
      <alignment vertical="center" wrapText="1"/>
    </xf>
    <xf numFmtId="0" fontId="19" fillId="0" borderId="12" xfId="0" applyFont="1" applyBorder="1" applyAlignment="1" applyProtection="1">
      <alignment horizontal="left" vertical="center" wrapText="1"/>
      <protection locked="0"/>
    </xf>
    <xf numFmtId="0" fontId="25" fillId="0" borderId="0" xfId="0" applyFont="1" applyAlignment="1" applyProtection="1">
      <alignment horizontal="left" vertical="top" wrapText="1"/>
      <protection locked="0"/>
    </xf>
    <xf numFmtId="0" fontId="26" fillId="0" borderId="0" xfId="0" applyFont="1" applyAlignment="1" applyProtection="1">
      <alignment horizontal="left" vertical="top" wrapText="1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 shrinkToFit="1"/>
    </xf>
    <xf numFmtId="0" fontId="1" fillId="0" borderId="0" xfId="0" applyFont="1" applyFill="1" applyAlignment="1">
      <alignment horizontal="center" vertical="center" wrapText="1"/>
    </xf>
    <xf numFmtId="0" fontId="3" fillId="0" borderId="9" xfId="245" applyFont="1" applyFill="1" applyBorder="1" applyAlignment="1">
      <alignment horizontal="center" vertical="center" wrapText="1"/>
    </xf>
    <xf numFmtId="0" fontId="1" fillId="0" borderId="0" xfId="245" applyFont="1" applyFill="1" applyAlignment="1">
      <alignment horizontal="center" vertical="center"/>
    </xf>
    <xf numFmtId="0" fontId="1" fillId="0" borderId="10" xfId="245" applyFont="1" applyFill="1" applyBorder="1" applyAlignment="1">
      <alignment horizontal="center" vertical="center" wrapText="1"/>
    </xf>
    <xf numFmtId="0" fontId="1" fillId="0" borderId="11" xfId="245" applyFont="1" applyFill="1" applyBorder="1" applyAlignment="1">
      <alignment horizontal="center" vertical="center" wrapText="1"/>
    </xf>
    <xf numFmtId="0" fontId="1" fillId="0" borderId="12" xfId="245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2" xfId="245" applyFont="1" applyBorder="1" applyAlignment="1">
      <alignment horizontal="center" vertical="center" wrapText="1"/>
    </xf>
    <xf numFmtId="0" fontId="3" fillId="0" borderId="6" xfId="245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 shrinkToFit="1"/>
    </xf>
    <xf numFmtId="0" fontId="1" fillId="0" borderId="10" xfId="245" applyFont="1" applyBorder="1" applyAlignment="1">
      <alignment horizontal="center" vertical="center" wrapText="1"/>
    </xf>
    <xf numFmtId="0" fontId="1" fillId="0" borderId="11" xfId="245" applyFont="1" applyBorder="1" applyAlignment="1">
      <alignment horizontal="center" vertical="center" wrapText="1"/>
    </xf>
    <xf numFmtId="0" fontId="1" fillId="0" borderId="12" xfId="245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0" xfId="237" applyFont="1" applyAlignment="1">
      <alignment horizontal="center" vertical="center" wrapText="1"/>
    </xf>
    <xf numFmtId="176" fontId="18" fillId="0" borderId="0" xfId="0" applyNumberFormat="1" applyFont="1" applyAlignment="1" applyProtection="1">
      <alignment horizontal="center" vertical="center" wrapText="1"/>
      <protection locked="0"/>
    </xf>
    <xf numFmtId="0" fontId="3" fillId="0" borderId="2" xfId="237" applyFont="1" applyBorder="1" applyAlignment="1">
      <alignment horizontal="center" vertical="center" wrapText="1"/>
    </xf>
    <xf numFmtId="0" fontId="3" fillId="0" borderId="6" xfId="237" applyFont="1" applyBorder="1" applyAlignment="1">
      <alignment horizontal="center" vertical="center" wrapText="1"/>
    </xf>
    <xf numFmtId="0" fontId="3" fillId="0" borderId="10" xfId="0" applyFont="1" applyFill="1" applyBorder="1" applyAlignment="1" applyProtection="1">
      <alignment horizontal="left" vertical="center" wrapText="1"/>
      <protection locked="0"/>
    </xf>
    <xf numFmtId="0" fontId="3" fillId="0" borderId="11" xfId="0" applyFont="1" applyFill="1" applyBorder="1" applyAlignment="1" applyProtection="1">
      <alignment horizontal="left" vertical="center" wrapText="1"/>
      <protection locked="0"/>
    </xf>
    <xf numFmtId="0" fontId="3" fillId="0" borderId="12" xfId="0" applyFont="1" applyFill="1" applyBorder="1" applyAlignment="1" applyProtection="1">
      <alignment horizontal="left" vertical="center" wrapText="1"/>
      <protection locked="0"/>
    </xf>
    <xf numFmtId="178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178" fontId="1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Fill="1" applyBorder="1" applyAlignment="1" applyProtection="1">
      <alignment horizontal="left" vertical="center" wrapText="1"/>
      <protection locked="0"/>
    </xf>
    <xf numFmtId="178" fontId="3" fillId="0" borderId="10" xfId="0" applyNumberFormat="1" applyFont="1" applyFill="1" applyBorder="1" applyAlignment="1" applyProtection="1">
      <alignment horizontal="center" vertical="center" wrapText="1"/>
      <protection locked="0"/>
    </xf>
    <xf numFmtId="178" fontId="3" fillId="0" borderId="11" xfId="0" applyNumberFormat="1" applyFont="1" applyFill="1" applyBorder="1" applyAlignment="1" applyProtection="1">
      <alignment horizontal="center" vertical="center" wrapText="1"/>
      <protection locked="0"/>
    </xf>
    <xf numFmtId="178" fontId="3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vertical="center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>
      <alignment horizontal="center" vertical="center" wrapText="1"/>
    </xf>
    <xf numFmtId="3" fontId="3" fillId="0" borderId="9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11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12" xfId="0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Alignment="1">
      <alignment horizontal="justify" vertical="center" wrapText="1" shrinkToFit="1"/>
    </xf>
    <xf numFmtId="0" fontId="3" fillId="0" borderId="9" xfId="0" applyFont="1" applyFill="1" applyBorder="1" applyAlignment="1">
      <alignment horizontal="left" vertical="center" wrapText="1"/>
    </xf>
    <xf numFmtId="178" fontId="3" fillId="0" borderId="10" xfId="0" applyNumberFormat="1" applyFont="1" applyFill="1" applyBorder="1" applyAlignment="1">
      <alignment horizontal="center" vertical="center" wrapText="1"/>
    </xf>
    <xf numFmtId="178" fontId="3" fillId="0" borderId="12" xfId="0" applyNumberFormat="1" applyFont="1" applyFill="1" applyBorder="1" applyAlignment="1">
      <alignment horizontal="center" vertical="center" wrapText="1"/>
    </xf>
    <xf numFmtId="3" fontId="1" fillId="0" borderId="10" xfId="0" applyNumberFormat="1" applyFont="1" applyFill="1" applyBorder="1" applyAlignment="1">
      <alignment horizontal="center" vertical="center" wrapText="1"/>
    </xf>
    <xf numFmtId="3" fontId="1" fillId="0" borderId="1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18" fillId="0" borderId="0" xfId="0" applyFont="1" applyFill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Fill="1" applyAlignment="1">
      <alignment vertical="center" wrapText="1"/>
    </xf>
    <xf numFmtId="0" fontId="19" fillId="0" borderId="0" xfId="0" applyFont="1" applyFill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left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3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left" vertical="center" wrapText="1"/>
    </xf>
    <xf numFmtId="49" fontId="3" fillId="0" borderId="11" xfId="0" applyNumberFormat="1" applyFont="1" applyBorder="1" applyAlignment="1">
      <alignment horizontal="left" vertical="center" wrapText="1"/>
    </xf>
    <xf numFmtId="49" fontId="3" fillId="0" borderId="12" xfId="0" applyNumberFormat="1" applyFont="1" applyBorder="1" applyAlignment="1">
      <alignment horizontal="left" vertical="center" wrapText="1"/>
    </xf>
    <xf numFmtId="3" fontId="1" fillId="0" borderId="7" xfId="0" applyNumberFormat="1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left" vertical="center" wrapText="1"/>
    </xf>
    <xf numFmtId="3" fontId="1" fillId="0" borderId="8" xfId="0" applyNumberFormat="1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49" fontId="5" fillId="0" borderId="9" xfId="0" applyNumberFormat="1" applyFont="1" applyBorder="1" applyAlignment="1">
      <alignment horizontal="left" vertical="center" wrapText="1"/>
    </xf>
    <xf numFmtId="177" fontId="5" fillId="0" borderId="9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 shrinkToFit="1"/>
    </xf>
    <xf numFmtId="0" fontId="1" fillId="0" borderId="11" xfId="0" applyFont="1" applyBorder="1" applyAlignment="1">
      <alignment horizontal="center" vertical="center" wrapText="1" shrinkToFit="1"/>
    </xf>
    <xf numFmtId="0" fontId="1" fillId="0" borderId="12" xfId="0" applyFont="1" applyBorder="1" applyAlignment="1">
      <alignment horizontal="center" vertical="center" wrapText="1" shrinkToFit="1"/>
    </xf>
    <xf numFmtId="1" fontId="1" fillId="0" borderId="10" xfId="0" applyNumberFormat="1" applyFont="1" applyBorder="1" applyAlignment="1">
      <alignment horizontal="center" vertical="center" wrapText="1"/>
    </xf>
    <xf numFmtId="1" fontId="1" fillId="0" borderId="11" xfId="0" applyNumberFormat="1" applyFont="1" applyBorder="1" applyAlignment="1">
      <alignment horizontal="center" vertical="center" wrapText="1"/>
    </xf>
    <xf numFmtId="1" fontId="1" fillId="0" borderId="12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" fontId="3" fillId="0" borderId="10" xfId="0" applyNumberFormat="1" applyFont="1" applyBorder="1" applyAlignment="1">
      <alignment horizontal="center" vertic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12" xfId="0" applyNumberFormat="1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</cellXfs>
  <cellStyles count="353">
    <cellStyle name="_Fakt_2" xfId="1"/>
    <cellStyle name="_rozhufrovka 2009" xfId="2"/>
    <cellStyle name="_АТиСТ 5а МТР липень 2008" xfId="3"/>
    <cellStyle name="_ПРГК сводний_" xfId="4"/>
    <cellStyle name="_УТГ" xfId="5"/>
    <cellStyle name="_Феодосия 5а МТР липень 2008" xfId="6"/>
    <cellStyle name="_ХТГ довідка." xfId="7"/>
    <cellStyle name="_Шебелинка 5а МТР липень 2008" xfId="8"/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Акцент1 2" xfId="15"/>
    <cellStyle name="20% - Акцент1 3" xfId="16"/>
    <cellStyle name="20% - Акцент2 2" xfId="17"/>
    <cellStyle name="20% - Акцент2 3" xfId="18"/>
    <cellStyle name="20% - Акцент3 2" xfId="19"/>
    <cellStyle name="20% - Акцент3 3" xfId="20"/>
    <cellStyle name="20% - Акцент4 2" xfId="21"/>
    <cellStyle name="20% - Акцент4 3" xfId="22"/>
    <cellStyle name="20% - Акцент5 2" xfId="23"/>
    <cellStyle name="20% - Акцент5 3" xfId="24"/>
    <cellStyle name="20% - Акцент6 2" xfId="25"/>
    <cellStyle name="20% - Акцент6 3" xfId="26"/>
    <cellStyle name="40% - Accent1" xfId="27"/>
    <cellStyle name="40% - Accent2" xfId="28"/>
    <cellStyle name="40% - Accent3" xfId="29"/>
    <cellStyle name="40% - Accent4" xfId="30"/>
    <cellStyle name="40% - Accent5" xfId="31"/>
    <cellStyle name="40% - Accent6" xfId="32"/>
    <cellStyle name="40% - Акцент1 2" xfId="33"/>
    <cellStyle name="40% - Акцент1 3" xfId="34"/>
    <cellStyle name="40% - Акцент2 2" xfId="35"/>
    <cellStyle name="40% - Акцент2 3" xfId="36"/>
    <cellStyle name="40% - Акцент3 2" xfId="37"/>
    <cellStyle name="40% - Акцент3 3" xfId="38"/>
    <cellStyle name="40% - Акцент4 2" xfId="39"/>
    <cellStyle name="40% - Акцент4 3" xfId="40"/>
    <cellStyle name="40% - Акцент5 2" xfId="41"/>
    <cellStyle name="40% - Акцент5 3" xfId="42"/>
    <cellStyle name="40% - Акцент6 2" xfId="43"/>
    <cellStyle name="40% - Акцент6 3" xfId="44"/>
    <cellStyle name="60% - Accent1" xfId="45"/>
    <cellStyle name="60% - Accent2" xfId="46"/>
    <cellStyle name="60% - Accent3" xfId="47"/>
    <cellStyle name="60% - Accent4" xfId="48"/>
    <cellStyle name="60% - Accent5" xfId="49"/>
    <cellStyle name="60% - Accent6" xfId="50"/>
    <cellStyle name="60% - Акцент1 2" xfId="51"/>
    <cellStyle name="60% - Акцент1 3" xfId="52"/>
    <cellStyle name="60% - Акцент2 2" xfId="53"/>
    <cellStyle name="60% - Акцент2 3" xfId="54"/>
    <cellStyle name="60% - Акцент3 2" xfId="55"/>
    <cellStyle name="60% - Акцент3 3" xfId="56"/>
    <cellStyle name="60% - Акцент4 2" xfId="57"/>
    <cellStyle name="60% - Акцент4 3" xfId="58"/>
    <cellStyle name="60% - Акцент5 2" xfId="59"/>
    <cellStyle name="60% - Акцент5 3" xfId="60"/>
    <cellStyle name="60% - Акцент6 2" xfId="61"/>
    <cellStyle name="60% - Акцент6 3" xfId="62"/>
    <cellStyle name="Accent1" xfId="63"/>
    <cellStyle name="Accent2" xfId="64"/>
    <cellStyle name="Accent3" xfId="65"/>
    <cellStyle name="Accent4" xfId="66"/>
    <cellStyle name="Accent5" xfId="67"/>
    <cellStyle name="Accent6" xfId="68"/>
    <cellStyle name="Bad" xfId="69"/>
    <cellStyle name="Calculation" xfId="70"/>
    <cellStyle name="Check Cell" xfId="71"/>
    <cellStyle name="Column-Header" xfId="72"/>
    <cellStyle name="Column-Header 2" xfId="73"/>
    <cellStyle name="Column-Header 3" xfId="74"/>
    <cellStyle name="Column-Header 4" xfId="75"/>
    <cellStyle name="Column-Header 5" xfId="76"/>
    <cellStyle name="Column-Header 6" xfId="77"/>
    <cellStyle name="Column-Header 7" xfId="78"/>
    <cellStyle name="Column-Header 7 2" xfId="79"/>
    <cellStyle name="Column-Header 8" xfId="80"/>
    <cellStyle name="Column-Header 8 2" xfId="81"/>
    <cellStyle name="Column-Header 9" xfId="82"/>
    <cellStyle name="Column-Header 9 2" xfId="83"/>
    <cellStyle name="Column-Header_Zvit rux-koshtiv 2010 Департамент " xfId="84"/>
    <cellStyle name="Comma_2005_03_15-Финансовый_БГ" xfId="85"/>
    <cellStyle name="Define-Column" xfId="86"/>
    <cellStyle name="Define-Column 10" xfId="87"/>
    <cellStyle name="Define-Column 2" xfId="88"/>
    <cellStyle name="Define-Column 3" xfId="89"/>
    <cellStyle name="Define-Column 4" xfId="90"/>
    <cellStyle name="Define-Column 5" xfId="91"/>
    <cellStyle name="Define-Column 6" xfId="92"/>
    <cellStyle name="Define-Column 7" xfId="93"/>
    <cellStyle name="Define-Column 7 2" xfId="94"/>
    <cellStyle name="Define-Column 7 3" xfId="95"/>
    <cellStyle name="Define-Column 8" xfId="96"/>
    <cellStyle name="Define-Column 8 2" xfId="97"/>
    <cellStyle name="Define-Column 8 3" xfId="98"/>
    <cellStyle name="Define-Column 9" xfId="99"/>
    <cellStyle name="Define-Column 9 2" xfId="100"/>
    <cellStyle name="Define-Column 9 3" xfId="101"/>
    <cellStyle name="Define-Column_Zvit rux-koshtiv 2010 Департамент " xfId="102"/>
    <cellStyle name="Explanatory Text" xfId="103"/>
    <cellStyle name="FS10" xfId="104"/>
    <cellStyle name="Good" xfId="105"/>
    <cellStyle name="Heading 1" xfId="106"/>
    <cellStyle name="Heading 2" xfId="107"/>
    <cellStyle name="Heading 3" xfId="108"/>
    <cellStyle name="Heading 4" xfId="109"/>
    <cellStyle name="Hyperlink 2" xfId="110"/>
    <cellStyle name="Input" xfId="111"/>
    <cellStyle name="Level0" xfId="112"/>
    <cellStyle name="Level0 10" xfId="113"/>
    <cellStyle name="Level0 2" xfId="114"/>
    <cellStyle name="Level0 2 2" xfId="115"/>
    <cellStyle name="Level0 3" xfId="116"/>
    <cellStyle name="Level0 3 2" xfId="117"/>
    <cellStyle name="Level0 4" xfId="118"/>
    <cellStyle name="Level0 4 2" xfId="119"/>
    <cellStyle name="Level0 5" xfId="120"/>
    <cellStyle name="Level0 6" xfId="121"/>
    <cellStyle name="Level0 7" xfId="122"/>
    <cellStyle name="Level0 7 2" xfId="123"/>
    <cellStyle name="Level0 7 3" xfId="124"/>
    <cellStyle name="Level0 8" xfId="125"/>
    <cellStyle name="Level0 8 2" xfId="126"/>
    <cellStyle name="Level0 8 3" xfId="127"/>
    <cellStyle name="Level0 9" xfId="128"/>
    <cellStyle name="Level0 9 2" xfId="129"/>
    <cellStyle name="Level0 9 3" xfId="130"/>
    <cellStyle name="Level0_Zvit rux-koshtiv 2010 Департамент " xfId="131"/>
    <cellStyle name="Level1" xfId="132"/>
    <cellStyle name="Level1 2" xfId="133"/>
    <cellStyle name="Level1-Numbers" xfId="134"/>
    <cellStyle name="Level1-Numbers 2" xfId="135"/>
    <cellStyle name="Level1-Numbers-Hide" xfId="136"/>
    <cellStyle name="Level2" xfId="137"/>
    <cellStyle name="Level2 2" xfId="138"/>
    <cellStyle name="Level2-Hide" xfId="139"/>
    <cellStyle name="Level2-Hide 2" xfId="140"/>
    <cellStyle name="Level2-Numbers" xfId="141"/>
    <cellStyle name="Level2-Numbers 2" xfId="142"/>
    <cellStyle name="Level2-Numbers-Hide" xfId="143"/>
    <cellStyle name="Level3" xfId="144"/>
    <cellStyle name="Level3 2" xfId="145"/>
    <cellStyle name="Level3 3" xfId="146"/>
    <cellStyle name="Level3_План департамент_2010_1207" xfId="147"/>
    <cellStyle name="Level3-Hide" xfId="148"/>
    <cellStyle name="Level3-Hide 2" xfId="149"/>
    <cellStyle name="Level3-Numbers" xfId="150"/>
    <cellStyle name="Level3-Numbers 2" xfId="151"/>
    <cellStyle name="Level3-Numbers 3" xfId="152"/>
    <cellStyle name="Level3-Numbers_План департамент_2010_1207" xfId="153"/>
    <cellStyle name="Level3-Numbers-Hide" xfId="154"/>
    <cellStyle name="Level4" xfId="155"/>
    <cellStyle name="Level4 2" xfId="156"/>
    <cellStyle name="Level4-Hide" xfId="157"/>
    <cellStyle name="Level4-Hide 2" xfId="158"/>
    <cellStyle name="Level4-Numbers" xfId="159"/>
    <cellStyle name="Level4-Numbers 2" xfId="160"/>
    <cellStyle name="Level4-Numbers-Hide" xfId="161"/>
    <cellStyle name="Level5" xfId="162"/>
    <cellStyle name="Level5 2" xfId="163"/>
    <cellStyle name="Level5-Hide" xfId="164"/>
    <cellStyle name="Level5-Hide 2" xfId="165"/>
    <cellStyle name="Level5-Numbers" xfId="166"/>
    <cellStyle name="Level5-Numbers 2" xfId="167"/>
    <cellStyle name="Level5-Numbers-Hide" xfId="168"/>
    <cellStyle name="Level6" xfId="169"/>
    <cellStyle name="Level6 2" xfId="170"/>
    <cellStyle name="Level6-Hide" xfId="171"/>
    <cellStyle name="Level6-Hide 2" xfId="172"/>
    <cellStyle name="Level6-Numbers" xfId="173"/>
    <cellStyle name="Level6-Numbers 2" xfId="174"/>
    <cellStyle name="Level7" xfId="175"/>
    <cellStyle name="Level7-Hide" xfId="176"/>
    <cellStyle name="Level7-Numbers" xfId="177"/>
    <cellStyle name="Linked Cell" xfId="178"/>
    <cellStyle name="Neutral" xfId="179"/>
    <cellStyle name="Normal 2" xfId="180"/>
    <cellStyle name="Normal_2005_03_15-Финансовый_БГ" xfId="181"/>
    <cellStyle name="Normal_GSE DCF_Model_31_07_09 final" xfId="182"/>
    <cellStyle name="Note" xfId="183"/>
    <cellStyle name="Number-Cells" xfId="184"/>
    <cellStyle name="Number-Cells-Column2" xfId="185"/>
    <cellStyle name="Number-Cells-Column5" xfId="186"/>
    <cellStyle name="Output" xfId="187"/>
    <cellStyle name="Row-Header" xfId="188"/>
    <cellStyle name="Row-Header 2" xfId="189"/>
    <cellStyle name="Title" xfId="190"/>
    <cellStyle name="Total" xfId="191"/>
    <cellStyle name="Warning Text" xfId="192"/>
    <cellStyle name="Акцент1 2" xfId="193"/>
    <cellStyle name="Акцент1 3" xfId="194"/>
    <cellStyle name="Акцент2 2" xfId="195"/>
    <cellStyle name="Акцент2 3" xfId="196"/>
    <cellStyle name="Акцент3 2" xfId="197"/>
    <cellStyle name="Акцент3 3" xfId="198"/>
    <cellStyle name="Акцент4 2" xfId="199"/>
    <cellStyle name="Акцент4 3" xfId="200"/>
    <cellStyle name="Акцент5 2" xfId="201"/>
    <cellStyle name="Акцент5 3" xfId="202"/>
    <cellStyle name="Акцент6 2" xfId="203"/>
    <cellStyle name="Акцент6 3" xfId="204"/>
    <cellStyle name="Ввод  2" xfId="205"/>
    <cellStyle name="Ввод  3" xfId="206"/>
    <cellStyle name="Вывод 2" xfId="207"/>
    <cellStyle name="Вывод 3" xfId="208"/>
    <cellStyle name="Вычисление 2" xfId="209"/>
    <cellStyle name="Вычисление 3" xfId="210"/>
    <cellStyle name="Денежный 2" xfId="211"/>
    <cellStyle name="Заголовок 1 2" xfId="212"/>
    <cellStyle name="Заголовок 1 3" xfId="213"/>
    <cellStyle name="Заголовок 2 2" xfId="214"/>
    <cellStyle name="Заголовок 2 3" xfId="215"/>
    <cellStyle name="Заголовок 3 2" xfId="216"/>
    <cellStyle name="Заголовок 3 3" xfId="217"/>
    <cellStyle name="Заголовок 4 2" xfId="218"/>
    <cellStyle name="Заголовок 4 3" xfId="219"/>
    <cellStyle name="Итог 2" xfId="220"/>
    <cellStyle name="Итог 3" xfId="221"/>
    <cellStyle name="Контрольная ячейка 2" xfId="222"/>
    <cellStyle name="Контрольная ячейка 3" xfId="223"/>
    <cellStyle name="Название 2" xfId="224"/>
    <cellStyle name="Название 3" xfId="225"/>
    <cellStyle name="Нейтральный 2" xfId="226"/>
    <cellStyle name="Нейтральный 3" xfId="227"/>
    <cellStyle name="Обычный" xfId="0" builtinId="0"/>
    <cellStyle name="Обычный 10" xfId="228"/>
    <cellStyle name="Обычный 11" xfId="229"/>
    <cellStyle name="Обычный 12" xfId="230"/>
    <cellStyle name="Обычный 13" xfId="231"/>
    <cellStyle name="Обычный 14" xfId="232"/>
    <cellStyle name="Обычный 15" xfId="233"/>
    <cellStyle name="Обычный 16" xfId="234"/>
    <cellStyle name="Обычный 17" xfId="235"/>
    <cellStyle name="Обычный 18" xfId="236"/>
    <cellStyle name="Обычный 2" xfId="237"/>
    <cellStyle name="Обычный 2 10" xfId="238"/>
    <cellStyle name="Обычный 2 11" xfId="239"/>
    <cellStyle name="Обычный 2 12" xfId="240"/>
    <cellStyle name="Обычный 2 13" xfId="241"/>
    <cellStyle name="Обычный 2 14" xfId="242"/>
    <cellStyle name="Обычный 2 15" xfId="243"/>
    <cellStyle name="Обычный 2 16" xfId="244"/>
    <cellStyle name="Обычный 2 2" xfId="245"/>
    <cellStyle name="Обычный 2 2 2" xfId="246"/>
    <cellStyle name="Обычный 2 2 3" xfId="247"/>
    <cellStyle name="Обычный 2 2_Расшифровка прочих" xfId="248"/>
    <cellStyle name="Обычный 2 3" xfId="249"/>
    <cellStyle name="Обычный 2 4" xfId="250"/>
    <cellStyle name="Обычный 2 5" xfId="251"/>
    <cellStyle name="Обычный 2 6" xfId="252"/>
    <cellStyle name="Обычный 2 7" xfId="253"/>
    <cellStyle name="Обычный 2 8" xfId="254"/>
    <cellStyle name="Обычный 2 9" xfId="255"/>
    <cellStyle name="Обычный 2_2604-2010" xfId="256"/>
    <cellStyle name="Обычный 3" xfId="257"/>
    <cellStyle name="Обычный 3 10" xfId="258"/>
    <cellStyle name="Обычный 3 11" xfId="259"/>
    <cellStyle name="Обычный 3 12" xfId="260"/>
    <cellStyle name="Обычный 3 13" xfId="261"/>
    <cellStyle name="Обычный 3 14" xfId="262"/>
    <cellStyle name="Обычный 3 2" xfId="263"/>
    <cellStyle name="Обычный 3 3" xfId="264"/>
    <cellStyle name="Обычный 3 4" xfId="265"/>
    <cellStyle name="Обычный 3 5" xfId="266"/>
    <cellStyle name="Обычный 3 6" xfId="267"/>
    <cellStyle name="Обычный 3 7" xfId="268"/>
    <cellStyle name="Обычный 3 8" xfId="269"/>
    <cellStyle name="Обычный 3 9" xfId="270"/>
    <cellStyle name="Обычный 3_Дефицит_7 млрд_0608_бс" xfId="271"/>
    <cellStyle name="Обычный 4" xfId="272"/>
    <cellStyle name="Обычный 5" xfId="273"/>
    <cellStyle name="Обычный 5 2" xfId="274"/>
    <cellStyle name="Обычный 6" xfId="275"/>
    <cellStyle name="Обычный 6 2" xfId="276"/>
    <cellStyle name="Обычный 6 3" xfId="277"/>
    <cellStyle name="Обычный 6 4" xfId="278"/>
    <cellStyle name="Обычный 6_Дефицит_7 млрд_0608_бс" xfId="279"/>
    <cellStyle name="Обычный 7" xfId="280"/>
    <cellStyle name="Обычный 7 2" xfId="281"/>
    <cellStyle name="Обычный 8" xfId="282"/>
    <cellStyle name="Обычный 9" xfId="283"/>
    <cellStyle name="Обычный 9 2" xfId="284"/>
    <cellStyle name="Плохой 2" xfId="285"/>
    <cellStyle name="Плохой 3" xfId="286"/>
    <cellStyle name="Пояснение 2" xfId="287"/>
    <cellStyle name="Пояснение 3" xfId="288"/>
    <cellStyle name="Примечание 2" xfId="289"/>
    <cellStyle name="Примечание 3" xfId="290"/>
    <cellStyle name="Процентный 2" xfId="291"/>
    <cellStyle name="Процентный 2 10" xfId="292"/>
    <cellStyle name="Процентный 2 11" xfId="293"/>
    <cellStyle name="Процентный 2 12" xfId="294"/>
    <cellStyle name="Процентный 2 13" xfId="295"/>
    <cellStyle name="Процентный 2 14" xfId="296"/>
    <cellStyle name="Процентный 2 15" xfId="297"/>
    <cellStyle name="Процентный 2 16" xfId="298"/>
    <cellStyle name="Процентный 2 2" xfId="299"/>
    <cellStyle name="Процентный 2 3" xfId="300"/>
    <cellStyle name="Процентный 2 4" xfId="301"/>
    <cellStyle name="Процентный 2 5" xfId="302"/>
    <cellStyle name="Процентный 2 6" xfId="303"/>
    <cellStyle name="Процентный 2 7" xfId="304"/>
    <cellStyle name="Процентный 2 8" xfId="305"/>
    <cellStyle name="Процентный 2 9" xfId="306"/>
    <cellStyle name="Процентный 3" xfId="307"/>
    <cellStyle name="Процентный 4" xfId="308"/>
    <cellStyle name="Процентный 4 2" xfId="309"/>
    <cellStyle name="Связанная ячейка 2" xfId="310"/>
    <cellStyle name="Связанная ячейка 3" xfId="311"/>
    <cellStyle name="Стиль 1" xfId="312"/>
    <cellStyle name="Стиль 1 2" xfId="313"/>
    <cellStyle name="Стиль 1 3" xfId="314"/>
    <cellStyle name="Стиль 1 4" xfId="315"/>
    <cellStyle name="Стиль 1 5" xfId="316"/>
    <cellStyle name="Стиль 1 6" xfId="317"/>
    <cellStyle name="Стиль 1 7" xfId="318"/>
    <cellStyle name="Текст предупреждения 2" xfId="319"/>
    <cellStyle name="Текст предупреждения 3" xfId="320"/>
    <cellStyle name="Тысячи [0]_1.62" xfId="321"/>
    <cellStyle name="Тысячи_1.62" xfId="322"/>
    <cellStyle name="Финансовый 2" xfId="323"/>
    <cellStyle name="Финансовый 2 10" xfId="324"/>
    <cellStyle name="Финансовый 2 11" xfId="325"/>
    <cellStyle name="Финансовый 2 12" xfId="326"/>
    <cellStyle name="Финансовый 2 13" xfId="327"/>
    <cellStyle name="Финансовый 2 14" xfId="328"/>
    <cellStyle name="Финансовый 2 15" xfId="329"/>
    <cellStyle name="Финансовый 2 16" xfId="330"/>
    <cellStyle name="Финансовый 2 17" xfId="331"/>
    <cellStyle name="Финансовый 2 2" xfId="332"/>
    <cellStyle name="Финансовый 2 3" xfId="333"/>
    <cellStyle name="Финансовый 2 4" xfId="334"/>
    <cellStyle name="Финансовый 2 5" xfId="335"/>
    <cellStyle name="Финансовый 2 6" xfId="336"/>
    <cellStyle name="Финансовый 2 7" xfId="337"/>
    <cellStyle name="Финансовый 2 8" xfId="338"/>
    <cellStyle name="Финансовый 2 9" xfId="339"/>
    <cellStyle name="Финансовый 3" xfId="340"/>
    <cellStyle name="Финансовый 3 2" xfId="341"/>
    <cellStyle name="Финансовый 4" xfId="342"/>
    <cellStyle name="Финансовый 4 2" xfId="343"/>
    <cellStyle name="Финансовый 4 3" xfId="344"/>
    <cellStyle name="Финансовый 5" xfId="345"/>
    <cellStyle name="Финансовый 6" xfId="346"/>
    <cellStyle name="Финансовый 7" xfId="347"/>
    <cellStyle name="Хороший 2" xfId="348"/>
    <cellStyle name="Хороший 3" xfId="349"/>
    <cellStyle name="числовой" xfId="350"/>
    <cellStyle name="Ю" xfId="351"/>
    <cellStyle name="Ю-FreeSet_10" xfId="352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9" Type="http://schemas.openxmlformats.org/officeDocument/2006/relationships/externalLink" Target="externalLinks/externalLink31.xml"/><Relationship Id="rId21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26.xml"/><Relationship Id="rId42" Type="http://schemas.openxmlformats.org/officeDocument/2006/relationships/externalLink" Target="externalLinks/externalLink34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9" Type="http://schemas.openxmlformats.org/officeDocument/2006/relationships/externalLink" Target="externalLinks/externalLink2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externalLink" Target="externalLinks/externalLink24.xml"/><Relationship Id="rId37" Type="http://schemas.openxmlformats.org/officeDocument/2006/relationships/externalLink" Target="externalLinks/externalLink29.xml"/><Relationship Id="rId40" Type="http://schemas.openxmlformats.org/officeDocument/2006/relationships/externalLink" Target="externalLinks/externalLink32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externalLink" Target="externalLinks/externalLink28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externalLink" Target="externalLinks/externalLink23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externalLink" Target="externalLinks/externalLink27.xml"/><Relationship Id="rId43" Type="http://schemas.openxmlformats.org/officeDocument/2006/relationships/externalLink" Target="externalLinks/externalLink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25.xml"/><Relationship Id="rId38" Type="http://schemas.openxmlformats.org/officeDocument/2006/relationships/externalLink" Target="externalLinks/externalLink30.xml"/><Relationship Id="rId46" Type="http://schemas.openxmlformats.org/officeDocument/2006/relationships/sharedStrings" Target="sharedStrings.xml"/><Relationship Id="rId20" Type="http://schemas.openxmlformats.org/officeDocument/2006/relationships/externalLink" Target="externalLinks/externalLink12.xml"/><Relationship Id="rId41" Type="http://schemas.openxmlformats.org/officeDocument/2006/relationships/externalLink" Target="externalLinks/externalLink3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www.bank.gov.ua\WORK\S2\VICTOR\&#1042;&#1042;&#1055;\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www.bank.gov.ua\&#1052;&#1086;&#1080;%20&#1076;&#1086;&#1082;&#1091;&#1084;&#1077;&#1085;&#1090;&#1099;\Sergey\&#1055;&#1088;&#1086;&#1075;&#1085;&#1086;&#1079;\&#1056;&#1072;&#1073;&#1086;&#1095;&#1080;&#1077;%20&#1090;&#1072;&#1073;&#1083;&#1080;&#1094;&#1099;\new\zvedena1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www.bank.gov.ua\New_monitoring\Monit_xls\M_2002\M_06_02\Monthly\10_October\1Aug2001\GDP\realgdp\LENA\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www.bank.gov.ua\S_N_A\1July2001\GDP\realgdp\LENA\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ПЛАН ЗАКУПІВЕЛЬ 2018"/>
      <sheetName val="Аркуш2"/>
      <sheetName val="Лист 1"/>
      <sheetName val="Real_GDP_&amp;_Real_IP_(u)"/>
      <sheetName val="Real_GDP_&amp;_Real_IP_(e)"/>
      <sheetName val="Лист3"/>
      <sheetName val="TDSheet"/>
      <sheetName val="Лист2"/>
      <sheetName val="адмін_(2)"/>
      <sheetName val="MPPZ"/>
      <sheetName val="Довідник"/>
      <sheetName val="Real_GDP_&amp;_Real_IP_(u)1"/>
      <sheetName val="Real_GDP_&amp;_Real_IP_(e)1"/>
      <sheetName val="адмін_(2)1"/>
      <sheetName val="ПЛАН_ЗАКУПІВЕЛЬ_2018"/>
      <sheetName val="список"/>
      <sheetName val="список (2)"/>
      <sheetName val="список (6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  <sheetName val="7  інші витрати"/>
      <sheetName val="МТР Газ України"/>
      <sheetName val="Dod_ARK"/>
      <sheetName val="Dod_Clavutich"/>
      <sheetName val="Svod_3511060"/>
      <sheetName val="Diti_"/>
      <sheetName val="Ener_"/>
      <sheetName val="IncsiPilgi_(2)"/>
      <sheetName val="Govti_Vodi"/>
      <sheetName val="Chor_Flot"/>
      <sheetName val="Shidka_Dop"/>
      <sheetName val="Zoiot_Pidkova"/>
      <sheetName val="Oper_Teatr"/>
      <sheetName val="Ctix_Lixo_IvFrank"/>
      <sheetName val="Groshi_xodat_za_dit"/>
      <sheetName val="Ctix_Lixo_Zakarp"/>
      <sheetName val="Coc_GKG_Inv"/>
      <sheetName val="Ictor_Zabudova"/>
      <sheetName val="Ict_Zab"/>
      <sheetName val="Ukr_Kultura"/>
      <sheetName val="Mic_Arcenal"/>
      <sheetName val="diti_ciroti_-2(minmolod)"/>
      <sheetName val="Korek_ocvita"/>
      <sheetName val="Tex_Dic_Ocvita"/>
      <sheetName val="Utoc_Zaoshadg"/>
      <sheetName val="Metro_Cpec_Fond"/>
      <sheetName val="Svitov_Bank"/>
      <sheetName val="Shidka_Dop_Cp_Fond"/>
      <sheetName val="Troleib_Cpec_Fond"/>
      <sheetName val="Pereviz_ditey"/>
      <sheetName val="Kom_dorigu"/>
      <sheetName val="Chor_Fiot_Cpec_Fond"/>
      <sheetName val="Nar_instr"/>
      <sheetName val="попер_роз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  <sheetName val="2002"/>
      <sheetName val="2001"/>
      <sheetName val="Ener "/>
      <sheetName val="зведена_таб"/>
      <sheetName val="попер_роз_(4)"/>
      <sheetName val="звед_оптим_(2)"/>
      <sheetName val="Current"/>
      <sheetName val="прим. IX. Деб. заб."/>
      <sheetName val="Test"/>
      <sheetName val="statiy"/>
      <sheetName val="pidr"/>
      <sheetName val="Technical"/>
      <sheetName val="МТР_Газ_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Inform"/>
      <sheetName val="7  інші витрати"/>
      <sheetName val="попер_роз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gdp"/>
      <sheetName val="база 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  <sheetName val="БАЗА  "/>
      <sheetName val="МТР_Газ_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  <sheetName val="7  Інші витрати"/>
      <sheetName val="ОСВ МСФЗ"/>
      <sheetName val="Inform"/>
      <sheetName val="L4"/>
      <sheetName val="L10"/>
      <sheetName val="KOEF"/>
      <sheetName val="База"/>
      <sheetName val="попер_роз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Лист1"/>
      <sheetName val="МТР все 2"/>
      <sheetName val="Правила ДДС"/>
      <sheetName val="_ф3"/>
      <sheetName val="_Ф4"/>
      <sheetName val="_Ф5"/>
      <sheetName val="Ф7_цены"/>
      <sheetName val="Ф8_цены"/>
      <sheetName val="база  "/>
      <sheetName val="7  Інші витрати"/>
      <sheetName val="Links"/>
      <sheetName val="Lead"/>
      <sheetName val="P_SC"/>
      <sheetName val="XLR_NoRangeSheet"/>
      <sheetName val="МТР_Газ_України"/>
      <sheetName val="МТР_все_2"/>
      <sheetName val="попер_роз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Inform"/>
      <sheetName val="база  "/>
      <sheetName val="Лист1"/>
      <sheetName val="МТР все - 5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1993"/>
      <sheetName val="cj"/>
      <sheetName val="7  інші витрати"/>
      <sheetName val="МТР_Апарат1"/>
      <sheetName val="МТР_Газ_України1"/>
      <sheetName val="МТР_Укртрансгаз1"/>
      <sheetName val="МТР_Укргазвидобування1"/>
      <sheetName val="МТР_Укрспецтрансгаз1"/>
      <sheetName val="МТР_Чорноморнафтогаз1"/>
      <sheetName val="МТР_Укртранснафта1"/>
      <sheetName val="МТР_Газ-тепло1"/>
      <sheetName val="база__"/>
      <sheetName val="МТР_все_-_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  <sheetName val="МТР Газ України"/>
      <sheetName val="Inform"/>
      <sheetName val="1__поясн1"/>
      <sheetName val="Вир_пок_(2)1"/>
      <sheetName val="3__Ф21"/>
      <sheetName val="4__04_051"/>
      <sheetName val="4а_доходи1"/>
      <sheetName val="4б_Собівартість_(транспортув)1"/>
      <sheetName val="4б_Собівартість_(постач)1"/>
      <sheetName val="4б_Собівартість_(скрапл__газ)1"/>
      <sheetName val="5__Сб_Адм_Зб1"/>
      <sheetName val="6__Інші_доходи1"/>
      <sheetName val="7__Інші_витрати1"/>
      <sheetName val="8__Кошт_вд_041"/>
      <sheetName val="9__Кошт_вд_051"/>
      <sheetName val="10__Кошт_вд_061"/>
      <sheetName val="10__Кошт_вд_06__1_1"/>
      <sheetName val="10__Кошт_вд_06__2_1"/>
      <sheetName val="10__Кошт_вд_06__3_1"/>
      <sheetName val="10__Кошт_вд_06__4_1"/>
      <sheetName val="11__Ф11"/>
      <sheetName val="13__95_р1"/>
      <sheetName val="14_Коефіцієнтний_аналіз1"/>
      <sheetName val="15_Рух_коштів1"/>
      <sheetName val="16_Кап_вкл1"/>
      <sheetName val="17_Фін_інв1"/>
      <sheetName val="18_Подат1"/>
      <sheetName val="19_МТР1"/>
      <sheetName val="20_Внутр_оборот1"/>
      <sheetName val="МТР_Газ_України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база  "/>
      <sheetName val="7  інші витрати"/>
      <sheetName val="МТР_Газ_України"/>
      <sheetName val="Допущения"/>
      <sheetName val="МТР_Газ_України1"/>
      <sheetName val="база__"/>
      <sheetName val="7__інші_витрати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  <sheetName val="Technical"/>
      <sheetName val="БАЗА  "/>
      <sheetName val="МТР Газ України"/>
      <sheetName val="Daten"/>
      <sheetName val="BGVN1"/>
      <sheetName val="Detail"/>
      <sheetName val="Annual Tables"/>
      <sheetName val="Index"/>
      <sheetName val="Annual Raw Data"/>
      <sheetName val="Quarterly Raw Data"/>
      <sheetName val="Quarterly MacroFlow"/>
      <sheetName val="unadjbs"/>
      <sheetName val="Inventories"/>
      <sheetName val="Inform"/>
      <sheetName val="Довідн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попер_роз"/>
      <sheetName val="7  Інші витрати"/>
      <sheetName val="Inform"/>
      <sheetName val="Лист1"/>
      <sheetName val="МТР все 2"/>
      <sheetName val="МТР_Газ_України"/>
      <sheetName val="Assumptions and Inputs"/>
      <sheetName val="МТР_Газ_України1"/>
      <sheetName val="7__Інші_витрати"/>
      <sheetName val="МТР_все_2"/>
      <sheetName val="Assumptions_and_Input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7  інші витрати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Maintenance"/>
      <sheetName val="Лист1"/>
      <sheetName val="МТР все 2"/>
      <sheetName val="2002"/>
      <sheetName val="2001"/>
      <sheetName val="МТР_Апарат1"/>
      <sheetName val="МТР_Газ_України1"/>
      <sheetName val="МТР_Укртрансгаз1"/>
      <sheetName val="МТР_Укргазвидобування1"/>
      <sheetName val="МТР_Укрспецтрансгаз1"/>
      <sheetName val="МТР_Чорноморнафтогаз1"/>
      <sheetName val="МТР_Укртранснафта1"/>
      <sheetName val="МТР_Газ-тепло1"/>
      <sheetName val="7__інші_витрати"/>
      <sheetName val="МТР_все_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7  Інші витрати"/>
      <sheetName val="Ф2"/>
      <sheetName val="Setup"/>
      <sheetName val="200"/>
      <sheetName val="1993"/>
      <sheetName val="Ener "/>
      <sheetName val="МТР все - 5"/>
      <sheetName val="Лист1"/>
      <sheetName val="МТР_Апарат1"/>
      <sheetName val="МТР_Газ_України1"/>
      <sheetName val="МТР_Укртрансгаз1"/>
      <sheetName val="МТР_Укргазвидобування1"/>
      <sheetName val="МТР_Укрспецтрансгаз1"/>
      <sheetName val="МТР_Чорноморнафтогаз1"/>
      <sheetName val="МТР_Укртранснафта1"/>
      <sheetName val="МТР_Газ-тепло1"/>
      <sheetName val="Inform"/>
      <sheetName val="Internal Data"/>
      <sheetName val="попер_ро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база  "/>
      <sheetName val="gdp"/>
      <sheetName val="7  інші витрати"/>
      <sheetName val="МТР_Газ_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база  "/>
      <sheetName val="7  інші витрати"/>
      <sheetName val="МТР Газ України"/>
      <sheetName val="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попер_роз"/>
      <sheetName val="Inform"/>
      <sheetName val="база  "/>
      <sheetName val="Лист1"/>
      <sheetName val="МТР все 2"/>
      <sheetName val="МТР_Газ_України"/>
      <sheetName val="assumptions and inputs"/>
      <sheetName val="Cash Flows"/>
      <sheetName val="Terminal Value"/>
      <sheetName val="7  інші витра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  <sheetName val="Лист1"/>
      <sheetName val="ТРП"/>
      <sheetName val="МТР все 2"/>
      <sheetName val="МТР_Газ_України"/>
      <sheetName val="МТР Апарат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Inform"/>
      <sheetName val="7  Інші витрати"/>
      <sheetName val="812"/>
      <sheetName val="Ф2"/>
      <sheetName val="gdp"/>
      <sheetName val="1993"/>
      <sheetName val="Бюдж. баланс "/>
      <sheetName val="параметри"/>
      <sheetName val="Додаток 3"/>
      <sheetName val="Ener_"/>
      <sheetName val="попер_ро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  <sheetName val="БАЗА__"/>
      <sheetName val="БАЗА___(2)"/>
      <sheetName val="БАЗА___(3)"/>
      <sheetName val="БАЗА___(5)"/>
      <sheetName val="БАЗА___(4)"/>
      <sheetName val="Припущення"/>
      <sheetName val="Ener "/>
      <sheetName val="Осн. фін. пок. "/>
      <sheetName val="Inform"/>
      <sheetName val="МТР_Газ_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7  інші витрати"/>
      <sheetName val="Inform"/>
      <sheetName val="МТР Газ України"/>
      <sheetName val="BGVN1"/>
      <sheetName val="д17-1"/>
      <sheetName val="Лист1"/>
      <sheetName val="БАЗА__"/>
      <sheetName val="півріч"/>
      <sheetName val="КурсВалю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  <sheetName val="Правила ДДС"/>
      <sheetName val="7  інші витрати"/>
      <sheetName val="1993"/>
      <sheetName val="п"/>
      <sheetName val="Assumptions and Inputs"/>
      <sheetName val="Лист1"/>
      <sheetName val="consolidation hq formatted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7  Інші витрати"/>
      <sheetName val="Ф2"/>
      <sheetName val="Setup"/>
      <sheetName val="200"/>
      <sheetName val="gd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  <sheetName val="f-20"/>
      <sheetName val="МТР Газ України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  <sheetName val="БАЗА  "/>
      <sheetName val="Ener "/>
      <sheetName val="1__поясн1"/>
      <sheetName val="Вир_пок_(2)1"/>
      <sheetName val="3__Ф21"/>
      <sheetName val="4__04_051"/>
      <sheetName val="4а_доходи1"/>
      <sheetName val="4б_Собівартість_(транспортув)1"/>
      <sheetName val="4б_Собівартість_(постач)1"/>
      <sheetName val="4б_Собівартість_(скрапл__газ)1"/>
      <sheetName val="5__Сб_Адм_Зб1"/>
      <sheetName val="6__Інші_доходи1"/>
      <sheetName val="7__Інші_витрати1"/>
      <sheetName val="8__Кошт_вд_041"/>
      <sheetName val="9__Кошт_вд_051"/>
      <sheetName val="10__Кошт_вд_061"/>
      <sheetName val="10__Кошт_вд_06__1_1"/>
      <sheetName val="10__Кошт_вд_06__2_1"/>
      <sheetName val="10__Кошт_вд_06__3_1"/>
      <sheetName val="10__Кошт_вд_06__4_1"/>
      <sheetName val="11__Ф11"/>
      <sheetName val="13__95_р1"/>
      <sheetName val="14_Коефіцієнтний_аналіз1"/>
      <sheetName val="15_Рух_коштів1"/>
      <sheetName val="16_Кап_вкл1"/>
      <sheetName val="17_Фін_інв1"/>
      <sheetName val="18_Подат1"/>
      <sheetName val="19_МТР1"/>
      <sheetName val="20_Внутр_оборот1"/>
      <sheetName val="МТР_Газ_України"/>
      <sheetName val="БАЗА_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1"/>
      <sheetName val="consolidation hq formatted"/>
      <sheetName val="МТР Газ України"/>
      <sheetName val="7  Інші витрати"/>
      <sheetName val="скрыть"/>
      <sheetName val="попер_роз"/>
      <sheetName val="БАЗА  "/>
      <sheetName val="NIR-$"/>
      <sheetName val="МТР_Газ_України"/>
      <sheetName val="7__Інші_витрати"/>
      <sheetName val="consolidation_hq_formatted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Технич лист"/>
      <sheetName val="МТР Газ України"/>
      <sheetName val="до викупа"/>
      <sheetName val="gdp"/>
      <sheetName val="Лист1"/>
      <sheetName val="Розш. ел. витрат за 9 місяців"/>
      <sheetName val="Рокада"/>
      <sheetName val="Ener "/>
      <sheetName val="7  інші витра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  <sheetName val="МТР Газ України"/>
      <sheetName val="реестр заявок"/>
      <sheetName val="ЗКЛ"/>
      <sheetName val="реестр_заявок"/>
      <sheetName val="Лист1"/>
      <sheetName val="Рабоч"/>
      <sheetName val="7  Інші витрати"/>
      <sheetName val="1993"/>
      <sheetName val="Ener "/>
      <sheetName val="додаток 1"/>
      <sheetName val="база  "/>
      <sheetName val="МТР_Газ_України"/>
      <sheetName val="реестр_заявок1"/>
      <sheetName val="7__Інші_витрати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  <sheetName val="База"/>
      <sheetName val="банк"/>
      <sheetName val="дез"/>
      <sheetName val="связь"/>
      <sheetName val="компод"/>
      <sheetName val="пож"/>
      <sheetName val="проезд"/>
      <sheetName val="страх"/>
      <sheetName val="Note2 to do "/>
      <sheetName val="4сд"/>
      <sheetName val="2сд"/>
      <sheetName val="7сд"/>
      <sheetName val="МТР Газ України"/>
      <sheetName val="7  Інші витрати"/>
      <sheetName val="1993"/>
      <sheetName val="Лист2"/>
      <sheetName val="припущення"/>
      <sheetName val="т17мб(шаблон)"/>
      <sheetName val="Set"/>
      <sheetName val="додаток  3"/>
      <sheetName val="база  "/>
      <sheetName val="реестр_заявок1"/>
      <sheetName val="mt bk"/>
      <sheetName val="Ener "/>
      <sheetName val="рэс п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  <sheetName val="БАЗА__"/>
      <sheetName val="БАЗА___(2)"/>
      <sheetName val="БАЗА___(3)"/>
      <sheetName val="БАЗА___(4)"/>
      <sheetName val="БАЗА___(5)"/>
      <sheetName val="БАЗА___(6)"/>
      <sheetName val="БАЗА___(7)"/>
      <sheetName val="БАЗА___(8)"/>
      <sheetName val="БАЗА___(9)"/>
      <sheetName val="БАЗА___(10)"/>
      <sheetName val="БАЗА___(12)"/>
      <sheetName val="БАЗА___(11)"/>
      <sheetName val="БАЗА___(13)"/>
      <sheetName val="БАЗА___(14)"/>
      <sheetName val="параметри"/>
      <sheetName val="Припущенн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gdp"/>
      <sheetName val="Inform"/>
      <sheetName val="7  інші витрати"/>
      <sheetName val="1993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  <sheetName val="1993"/>
      <sheetName val="11)423+424"/>
      <sheetName val="Chart_of_accs"/>
      <sheetName val="реестр заявок"/>
      <sheetName val="ЗКЛ"/>
      <sheetName val="реестр_заявок"/>
      <sheetName val="Лист1"/>
      <sheetName val="Рабоч"/>
      <sheetName val="7  Інші витрати"/>
      <sheetName val="БАЗА  "/>
      <sheetName val="до викупа"/>
      <sheetName val="Note2 to do "/>
      <sheetName val="4сд"/>
      <sheetName val="2сд"/>
      <sheetName val="7сд"/>
      <sheetName val="Лист2"/>
      <sheetName val="припущення"/>
      <sheetName val="МТР_Газ_України"/>
      <sheetName val="gdp"/>
      <sheetName val="Setup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  <sheetName val="МТР Газ України"/>
      <sheetName val="gdp"/>
      <sheetName val="7  інші витрати"/>
      <sheetName val="Ener "/>
      <sheetName val="1993"/>
      <sheetName val="assumptions"/>
      <sheetName val="МТР_Газ_України"/>
      <sheetName val="7__інші_витрати"/>
      <sheetName val="Ener_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_Структура по елементах"/>
      <sheetName val="Д3"/>
      <sheetName val="МТР Газ України"/>
      <sheetName val="7  інші витрати"/>
      <sheetName val="1993"/>
      <sheetName val="gdp"/>
      <sheetName val="Assumption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МТР Газ України"/>
      <sheetName val="1993"/>
      <sheetName val="gdp"/>
      <sheetName val="7  інші витрати"/>
      <sheetName val="comp"/>
      <sheetName val="МТР_Газ_України"/>
      <sheetName val="7__інші_витрати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1_Структура по елементах"/>
      <sheetName val="Лист1"/>
      <sheetName val="МТР все 2"/>
      <sheetName val="МТР Апарат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Ener "/>
      <sheetName val="ТРП"/>
      <sheetName val="Current"/>
      <sheetName val="TB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_Газ_України"/>
      <sheetName val="МТР_Апарат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7  інші витрати"/>
      <sheetName val="Тит стор"/>
      <sheetName val="Sheet1"/>
      <sheetName val="Cons_FS"/>
      <sheetName val="General"/>
      <sheetName val="SC_Lists"/>
      <sheetName val="Scenarios"/>
      <sheetName val="Gas_SSO"/>
      <sheetName val="Gas_TSO"/>
      <sheetName val="UGV_Gas"/>
      <sheetName val="Strategic Options"/>
      <sheetName val="1993"/>
      <sheetName val="Мульт-ор М2, швидкість"/>
      <sheetName val="Тариф на транзи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4506668294322"/>
  </sheetPr>
  <dimension ref="A1:H247"/>
  <sheetViews>
    <sheetView tabSelected="1" view="pageBreakPreview" topLeftCell="A26" zoomScale="80" zoomScaleNormal="75" workbookViewId="0">
      <selection activeCell="C71" sqref="C71"/>
    </sheetView>
  </sheetViews>
  <sheetFormatPr defaultColWidth="9.109375" defaultRowHeight="18"/>
  <cols>
    <col min="1" max="1" width="48.33203125" style="8" customWidth="1"/>
    <col min="2" max="2" width="16.33203125" style="6" customWidth="1"/>
    <col min="3" max="3" width="20.5546875" style="8" customWidth="1"/>
    <col min="4" max="4" width="22" style="8" customWidth="1"/>
    <col min="5" max="5" width="22.6640625" style="8" customWidth="1"/>
    <col min="6" max="6" width="25.44140625" style="8" customWidth="1"/>
    <col min="7" max="7" width="27.109375" style="8" customWidth="1"/>
    <col min="8" max="8" width="10" style="8" customWidth="1"/>
    <col min="9" max="9" width="9.5546875" style="8" customWidth="1"/>
    <col min="10" max="11" width="9.109375" style="8"/>
    <col min="12" max="12" width="10.5546875" style="8" customWidth="1"/>
    <col min="13" max="16384" width="9.109375" style="8"/>
  </cols>
  <sheetData>
    <row r="1" spans="1:8">
      <c r="A1" s="106"/>
      <c r="B1" s="104"/>
      <c r="C1" s="106"/>
      <c r="D1" s="106"/>
      <c r="E1" s="106"/>
      <c r="F1" s="106"/>
      <c r="G1" s="106" t="s">
        <v>0</v>
      </c>
    </row>
    <row r="2" spans="1:8" ht="18.75" customHeight="1">
      <c r="A2" s="254"/>
      <c r="B2" s="254"/>
      <c r="C2" s="257" t="s">
        <v>1</v>
      </c>
      <c r="D2" s="257"/>
      <c r="E2" s="257"/>
      <c r="F2" s="257"/>
      <c r="G2" s="257"/>
      <c r="H2" s="257"/>
    </row>
    <row r="3" spans="1:8" ht="18.75" customHeight="1">
      <c r="A3" s="255"/>
      <c r="B3" s="255"/>
      <c r="C3" s="257"/>
      <c r="D3" s="257"/>
      <c r="E3" s="257"/>
      <c r="F3" s="257"/>
      <c r="G3" s="257"/>
      <c r="H3" s="257"/>
    </row>
    <row r="4" spans="1:8" ht="18.75" customHeight="1">
      <c r="A4" s="255"/>
      <c r="B4" s="255"/>
      <c r="C4" s="257"/>
      <c r="D4" s="257"/>
      <c r="E4" s="257"/>
      <c r="F4" s="257"/>
      <c r="G4" s="257"/>
      <c r="H4" s="257"/>
    </row>
    <row r="5" spans="1:8" ht="18.75" customHeight="1">
      <c r="A5" s="254"/>
      <c r="B5" s="254"/>
      <c r="C5" s="189"/>
      <c r="D5" s="256"/>
      <c r="E5" s="256"/>
      <c r="F5" s="190"/>
      <c r="G5" s="190"/>
    </row>
    <row r="6" spans="1:8" ht="19.5" customHeight="1">
      <c r="A6" s="191"/>
      <c r="B6" s="192"/>
      <c r="C6" s="192"/>
      <c r="D6" s="193"/>
      <c r="E6" s="194"/>
      <c r="F6" s="195" t="s">
        <v>2</v>
      </c>
      <c r="G6" s="196" t="s">
        <v>3</v>
      </c>
    </row>
    <row r="7" spans="1:8" ht="16.5" customHeight="1">
      <c r="A7" s="197" t="s">
        <v>4</v>
      </c>
      <c r="B7" s="241" t="s">
        <v>5</v>
      </c>
      <c r="C7" s="242"/>
      <c r="D7" s="242"/>
      <c r="E7" s="252"/>
      <c r="F7" s="198" t="s">
        <v>6</v>
      </c>
      <c r="G7" s="199" t="s">
        <v>7</v>
      </c>
    </row>
    <row r="8" spans="1:8" ht="17.25" customHeight="1">
      <c r="A8" s="197" t="s">
        <v>8</v>
      </c>
      <c r="B8" s="241" t="s">
        <v>9</v>
      </c>
      <c r="C8" s="242"/>
      <c r="D8" s="242"/>
      <c r="E8" s="252"/>
      <c r="F8" s="198" t="s">
        <v>10</v>
      </c>
      <c r="G8" s="200">
        <v>150</v>
      </c>
    </row>
    <row r="9" spans="1:8" ht="18.75" customHeight="1">
      <c r="A9" s="197" t="s">
        <v>11</v>
      </c>
      <c r="B9" s="241" t="s">
        <v>12</v>
      </c>
      <c r="C9" s="242"/>
      <c r="D9" s="242"/>
      <c r="E9" s="252"/>
      <c r="F9" s="198" t="s">
        <v>13</v>
      </c>
      <c r="G9" s="200">
        <v>1210100000</v>
      </c>
    </row>
    <row r="10" spans="1:8" ht="19.5" customHeight="1">
      <c r="A10" s="197" t="s">
        <v>14</v>
      </c>
      <c r="B10" s="248"/>
      <c r="C10" s="248"/>
      <c r="D10" s="248"/>
      <c r="E10" s="253"/>
      <c r="F10" s="198" t="s">
        <v>15</v>
      </c>
      <c r="G10" s="200"/>
    </row>
    <row r="11" spans="1:8" ht="18" customHeight="1">
      <c r="A11" s="197" t="s">
        <v>16</v>
      </c>
      <c r="B11" s="192"/>
      <c r="C11" s="192"/>
      <c r="D11" s="201"/>
      <c r="E11" s="202"/>
      <c r="F11" s="198" t="s">
        <v>17</v>
      </c>
      <c r="G11" s="200">
        <v>91700</v>
      </c>
    </row>
    <row r="12" spans="1:8" ht="21" customHeight="1">
      <c r="A12" s="197" t="s">
        <v>18</v>
      </c>
      <c r="B12" s="241" t="s">
        <v>19</v>
      </c>
      <c r="C12" s="242"/>
      <c r="D12" s="242"/>
      <c r="E12" s="252"/>
      <c r="F12" s="203" t="s">
        <v>20</v>
      </c>
      <c r="G12" s="200" t="s">
        <v>21</v>
      </c>
    </row>
    <row r="13" spans="1:8" ht="20.25" customHeight="1">
      <c r="A13" s="247" t="s">
        <v>22</v>
      </c>
      <c r="B13" s="248"/>
      <c r="C13" s="192"/>
      <c r="D13" s="248" t="s">
        <v>23</v>
      </c>
      <c r="E13" s="249"/>
      <c r="F13" s="250"/>
      <c r="G13" s="204"/>
    </row>
    <row r="14" spans="1:8" ht="18.75" customHeight="1">
      <c r="A14" s="197" t="s">
        <v>24</v>
      </c>
      <c r="B14" s="241" t="s">
        <v>25</v>
      </c>
      <c r="C14" s="243"/>
      <c r="D14" s="248" t="s">
        <v>26</v>
      </c>
      <c r="E14" s="249"/>
      <c r="F14" s="250"/>
      <c r="G14" s="204"/>
    </row>
    <row r="15" spans="1:8" ht="18" customHeight="1">
      <c r="A15" s="251" t="s">
        <v>27</v>
      </c>
      <c r="B15" s="241"/>
      <c r="C15" s="192" t="s">
        <v>28</v>
      </c>
      <c r="D15" s="201"/>
      <c r="E15" s="201"/>
      <c r="F15" s="201"/>
      <c r="G15" s="202"/>
    </row>
    <row r="16" spans="1:8" ht="18.75" customHeight="1">
      <c r="A16" s="197" t="s">
        <v>29</v>
      </c>
      <c r="B16" s="241" t="s">
        <v>30</v>
      </c>
      <c r="C16" s="241"/>
      <c r="D16" s="242"/>
      <c r="E16" s="193"/>
      <c r="F16" s="193"/>
      <c r="G16" s="205"/>
    </row>
    <row r="17" spans="1:7" ht="18" customHeight="1">
      <c r="A17" s="197" t="s">
        <v>31</v>
      </c>
      <c r="B17" s="241" t="s">
        <v>32</v>
      </c>
      <c r="C17" s="241"/>
      <c r="D17" s="242"/>
      <c r="E17" s="242"/>
      <c r="F17" s="201"/>
      <c r="G17" s="202"/>
    </row>
    <row r="18" spans="1:7" ht="21" customHeight="1">
      <c r="A18" s="197" t="s">
        <v>33</v>
      </c>
      <c r="B18" s="241" t="s">
        <v>34</v>
      </c>
      <c r="C18" s="243"/>
      <c r="D18" s="193"/>
      <c r="E18" s="193"/>
      <c r="F18" s="193"/>
      <c r="G18" s="205"/>
    </row>
    <row r="19" spans="1:7" ht="20.100000000000001" customHeight="1">
      <c r="B19" s="8"/>
    </row>
    <row r="20" spans="1:7" ht="19.5" customHeight="1">
      <c r="A20" s="206"/>
      <c r="B20" s="8"/>
    </row>
    <row r="21" spans="1:7">
      <c r="A21" s="232" t="s">
        <v>35</v>
      </c>
      <c r="B21" s="232"/>
      <c r="C21" s="232"/>
      <c r="D21" s="232"/>
      <c r="E21" s="232"/>
      <c r="F21" s="232"/>
      <c r="G21" s="232"/>
    </row>
    <row r="22" spans="1:7" ht="21" customHeight="1">
      <c r="A22" s="108"/>
      <c r="B22" s="244" t="s">
        <v>36</v>
      </c>
      <c r="C22" s="245"/>
      <c r="D22" s="246"/>
      <c r="E22" s="246"/>
      <c r="F22" s="108"/>
      <c r="G22" s="108"/>
    </row>
    <row r="23" spans="1:7">
      <c r="A23" s="232" t="s">
        <v>37</v>
      </c>
      <c r="B23" s="232"/>
      <c r="C23" s="232"/>
      <c r="D23" s="232"/>
      <c r="E23" s="232"/>
      <c r="F23" s="232"/>
      <c r="G23" s="232"/>
    </row>
    <row r="24" spans="1:7" ht="12" customHeight="1">
      <c r="B24" s="206"/>
      <c r="C24" s="206"/>
      <c r="D24" s="206"/>
      <c r="E24" s="206"/>
      <c r="F24" s="206"/>
      <c r="G24" s="206"/>
    </row>
    <row r="25" spans="1:7" ht="41.25" customHeight="1">
      <c r="A25" s="237" t="s">
        <v>38</v>
      </c>
      <c r="B25" s="238" t="s">
        <v>39</v>
      </c>
      <c r="C25" s="239" t="s">
        <v>40</v>
      </c>
      <c r="D25" s="233" t="s">
        <v>41</v>
      </c>
      <c r="E25" s="234"/>
      <c r="F25" s="234"/>
      <c r="G25" s="235"/>
    </row>
    <row r="26" spans="1:7" ht="54.75" customHeight="1">
      <c r="A26" s="237"/>
      <c r="B26" s="238"/>
      <c r="C26" s="240"/>
      <c r="D26" s="16" t="s">
        <v>42</v>
      </c>
      <c r="E26" s="16" t="s">
        <v>43</v>
      </c>
      <c r="F26" s="16" t="s">
        <v>44</v>
      </c>
      <c r="G26" s="16" t="s">
        <v>45</v>
      </c>
    </row>
    <row r="27" spans="1:7" ht="20.100000000000001" customHeight="1">
      <c r="A27" s="28">
        <v>1</v>
      </c>
      <c r="B27" s="16">
        <v>2</v>
      </c>
      <c r="C27" s="16">
        <v>5</v>
      </c>
      <c r="D27" s="16">
        <v>7</v>
      </c>
      <c r="E27" s="16">
        <v>8</v>
      </c>
      <c r="F27" s="16">
        <v>9</v>
      </c>
      <c r="G27" s="16">
        <v>10</v>
      </c>
    </row>
    <row r="28" spans="1:7" ht="24.9" customHeight="1">
      <c r="A28" s="236" t="s">
        <v>46</v>
      </c>
      <c r="B28" s="236"/>
      <c r="C28" s="236"/>
      <c r="D28" s="236"/>
      <c r="E28" s="236"/>
      <c r="F28" s="236"/>
      <c r="G28" s="236"/>
    </row>
    <row r="29" spans="1:7" ht="36">
      <c r="A29" s="208" t="s">
        <v>47</v>
      </c>
      <c r="B29" s="28">
        <f>'I. Фін результат'!B7</f>
        <v>1000</v>
      </c>
      <c r="C29" s="35">
        <f>'I. Фін результат'!C7</f>
        <v>136</v>
      </c>
      <c r="D29" s="35">
        <f>'I. Фін результат'!D7</f>
        <v>41</v>
      </c>
      <c r="E29" s="35">
        <f>'I. Фін результат'!E7</f>
        <v>194</v>
      </c>
      <c r="F29" s="35">
        <f>D29-E29</f>
        <v>-153</v>
      </c>
      <c r="G29" s="35">
        <f>E29/D29%</f>
        <v>473.17073170731697</v>
      </c>
    </row>
    <row r="30" spans="1:7" ht="36">
      <c r="A30" s="208" t="s">
        <v>48</v>
      </c>
      <c r="B30" s="28">
        <f>'I. Фін результат'!B9</f>
        <v>1010</v>
      </c>
      <c r="C30" s="35">
        <f>'I. Фін результат'!C9</f>
        <v>2641</v>
      </c>
      <c r="D30" s="35">
        <f>'I. Фін результат'!D9</f>
        <v>4851</v>
      </c>
      <c r="E30" s="35">
        <f>'I. Фін результат'!E9</f>
        <v>2987</v>
      </c>
      <c r="F30" s="35">
        <f>D30-E30</f>
        <v>1864</v>
      </c>
      <c r="G30" s="35">
        <f>E30/D30%</f>
        <v>61.574933003504434</v>
      </c>
    </row>
    <row r="31" spans="1:7" ht="20.100000000000001" customHeight="1">
      <c r="A31" s="209" t="s">
        <v>49</v>
      </c>
      <c r="B31" s="123">
        <f>'I. Фін результат'!B22</f>
        <v>1020</v>
      </c>
      <c r="C31" s="38">
        <f>'I. Фін результат'!C22</f>
        <v>-2505</v>
      </c>
      <c r="D31" s="38">
        <f>'I. Фін результат'!D22</f>
        <v>-4810</v>
      </c>
      <c r="E31" s="38">
        <f>'I. Фін результат'!E22</f>
        <v>-2793</v>
      </c>
      <c r="F31" s="38">
        <f>D31-E31</f>
        <v>-2017</v>
      </c>
      <c r="G31" s="38">
        <f>E31/D31%</f>
        <v>58.066528066528065</v>
      </c>
    </row>
    <row r="32" spans="1:7" ht="20.100000000000001" customHeight="1">
      <c r="A32" s="208" t="s">
        <v>50</v>
      </c>
      <c r="B32" s="28">
        <f>'I. Фін результат'!B27</f>
        <v>1040</v>
      </c>
      <c r="C32" s="35">
        <f>'I. Фін результат'!C27</f>
        <v>1934</v>
      </c>
      <c r="D32" s="35">
        <f>'I. Фін результат'!D27</f>
        <v>2696</v>
      </c>
      <c r="E32" s="35">
        <f>'I. Фін результат'!E27</f>
        <v>1687</v>
      </c>
      <c r="F32" s="35">
        <f>D32-E32</f>
        <v>1009</v>
      </c>
      <c r="G32" s="35">
        <f>E32/D32%</f>
        <v>62.574183976261125</v>
      </c>
    </row>
    <row r="33" spans="1:7" ht="20.100000000000001" customHeight="1">
      <c r="A33" s="208" t="s">
        <v>51</v>
      </c>
      <c r="B33" s="28">
        <f>'I. Фін результат'!B55</f>
        <v>1070</v>
      </c>
      <c r="C33" s="35">
        <f>'I. Фін результат'!C55</f>
        <v>0</v>
      </c>
      <c r="D33" s="35">
        <f>'I. Фін результат'!D55</f>
        <v>0</v>
      </c>
      <c r="E33" s="35">
        <f>'I. Фін результат'!E55</f>
        <v>0</v>
      </c>
      <c r="F33" s="35">
        <f t="shared" ref="F33:F42" si="0">D33-E33</f>
        <v>0</v>
      </c>
      <c r="G33" s="35">
        <v>0</v>
      </c>
    </row>
    <row r="34" spans="1:7" ht="20.100000000000001" customHeight="1">
      <c r="A34" s="208" t="s">
        <v>52</v>
      </c>
      <c r="B34" s="28">
        <f>'I. Фін результат'!B91</f>
        <v>1300</v>
      </c>
      <c r="C34" s="35">
        <f>'I. Фін результат'!C23-'I. Фін результат'!C62</f>
        <v>3793</v>
      </c>
      <c r="D34" s="35">
        <f>'I. Фін результат'!D23-'I. Фін результат'!D62</f>
        <v>7635</v>
      </c>
      <c r="E34" s="35">
        <f>'I. Фін результат'!E23-'I. Фін результат'!E62</f>
        <v>4107</v>
      </c>
      <c r="F34" s="35">
        <f t="shared" si="0"/>
        <v>3528</v>
      </c>
      <c r="G34" s="35">
        <f>E34/D34%</f>
        <v>53.791748526522603</v>
      </c>
    </row>
    <row r="35" spans="1:7" ht="34.799999999999997">
      <c r="A35" s="210" t="s">
        <v>53</v>
      </c>
      <c r="B35" s="28">
        <f>'I. Фін результат'!B71</f>
        <v>1100</v>
      </c>
      <c r="C35" s="38">
        <f>'I. Фін результат'!C71</f>
        <v>-646</v>
      </c>
      <c r="D35" s="38">
        <f>'I. Фін результат'!D71</f>
        <v>129</v>
      </c>
      <c r="E35" s="38">
        <f>'I. Фін результат'!E71</f>
        <v>-373</v>
      </c>
      <c r="F35" s="38">
        <f t="shared" si="0"/>
        <v>502</v>
      </c>
      <c r="G35" s="38">
        <f>E35/D35%</f>
        <v>-289.14728682170539</v>
      </c>
    </row>
    <row r="36" spans="1:7" ht="20.100000000000001" customHeight="1">
      <c r="A36" s="210" t="s">
        <v>54</v>
      </c>
      <c r="B36" s="28">
        <f>'I. Фін результат'!B102</f>
        <v>1410</v>
      </c>
      <c r="C36" s="35">
        <f>'I. Фін результат'!C102</f>
        <v>-605</v>
      </c>
      <c r="D36" s="35">
        <f>'I. Фін результат'!D102</f>
        <v>342</v>
      </c>
      <c r="E36" s="35">
        <f>'I. Фін результат'!E102</f>
        <v>-310</v>
      </c>
      <c r="F36" s="35">
        <f t="shared" si="0"/>
        <v>652</v>
      </c>
      <c r="G36" s="35">
        <f>E36/D36%</f>
        <v>-90.643274853801174</v>
      </c>
    </row>
    <row r="37" spans="1:7" ht="20.100000000000001" customHeight="1">
      <c r="A37" s="211" t="s">
        <v>55</v>
      </c>
      <c r="B37" s="28">
        <f>' V. Коефіцієнти'!B8</f>
        <v>5010</v>
      </c>
      <c r="C37" s="212">
        <f>' V. Коефіцієнти'!D8</f>
        <v>-444.85294117647061</v>
      </c>
      <c r="D37" s="35">
        <f>' V. Коефіцієнти'!E8</f>
        <v>834.14634146341496</v>
      </c>
      <c r="E37" s="35">
        <f>' V. Коефіцієнти'!F8</f>
        <v>-159.79381443298968</v>
      </c>
      <c r="F37" s="35">
        <f t="shared" si="0"/>
        <v>993.94015589640458</v>
      </c>
      <c r="G37" s="35">
        <f>E37/D37%</f>
        <v>-19.156568396937349</v>
      </c>
    </row>
    <row r="38" spans="1:7" ht="36">
      <c r="A38" s="211" t="s">
        <v>56</v>
      </c>
      <c r="B38" s="28">
        <f>'I. Фін результат'!B92</f>
        <v>1310</v>
      </c>
      <c r="C38" s="35">
        <v>0</v>
      </c>
      <c r="D38" s="35">
        <f>'I. Фін результат'!H92</f>
        <v>0</v>
      </c>
      <c r="E38" s="35">
        <f>'I. Фін результат'!E92</f>
        <v>391</v>
      </c>
      <c r="F38" s="35">
        <f t="shared" si="0"/>
        <v>-391</v>
      </c>
      <c r="G38" s="36" t="e">
        <f>E38/D38%</f>
        <v>#DIV/0!</v>
      </c>
    </row>
    <row r="39" spans="1:7" ht="20.100000000000001" customHeight="1">
      <c r="A39" s="208" t="s">
        <v>57</v>
      </c>
      <c r="B39" s="28">
        <f>'I. Фін результат'!B93</f>
        <v>1320</v>
      </c>
      <c r="C39" s="35">
        <f>'I. Фін результат'!C76-'I. Фін результат'!C81</f>
        <v>0</v>
      </c>
      <c r="D39" s="35">
        <f>'I. Фін результат'!D76-'I. Фін результат'!D81</f>
        <v>0</v>
      </c>
      <c r="E39" s="35">
        <f>'I. Фін результат'!E77-'I. Фін результат'!E81</f>
        <v>0</v>
      </c>
      <c r="F39" s="35">
        <f t="shared" si="0"/>
        <v>0</v>
      </c>
      <c r="G39" s="35">
        <v>0</v>
      </c>
    </row>
    <row r="40" spans="1:7" ht="34.799999999999997">
      <c r="A40" s="210" t="s">
        <v>58</v>
      </c>
      <c r="B40" s="123">
        <f>'I. Фін результат'!B83</f>
        <v>1170</v>
      </c>
      <c r="C40" s="38">
        <f>'I. Фін результат'!C83</f>
        <v>-439</v>
      </c>
      <c r="D40" s="38">
        <f>'I. Фін результат'!D83</f>
        <v>329</v>
      </c>
      <c r="E40" s="38">
        <f>'I. Фін результат'!E83</f>
        <v>18</v>
      </c>
      <c r="F40" s="38">
        <f t="shared" si="0"/>
        <v>311</v>
      </c>
      <c r="G40" s="38">
        <f>E40/D40%</f>
        <v>5.4711246200607899</v>
      </c>
    </row>
    <row r="41" spans="1:7" ht="20.100000000000001" customHeight="1">
      <c r="A41" s="211" t="s">
        <v>59</v>
      </c>
      <c r="B41" s="28">
        <f>'I. Фін результат'!B84</f>
        <v>1180</v>
      </c>
      <c r="C41" s="35">
        <f>'I. Фін результат'!C84</f>
        <v>0</v>
      </c>
      <c r="D41" s="35">
        <f>'I. Фін результат'!D84</f>
        <v>0</v>
      </c>
      <c r="E41" s="35">
        <f>'I. Фін результат'!E84</f>
        <v>0</v>
      </c>
      <c r="F41" s="35">
        <f t="shared" si="0"/>
        <v>0</v>
      </c>
      <c r="G41" s="38">
        <v>0</v>
      </c>
    </row>
    <row r="42" spans="1:7" ht="20.100000000000001" customHeight="1">
      <c r="A42" s="210" t="s">
        <v>60</v>
      </c>
      <c r="B42" s="123">
        <f>'I. Фін результат'!B86</f>
        <v>1200</v>
      </c>
      <c r="C42" s="38">
        <f>'I. Фін результат'!C86</f>
        <v>-439</v>
      </c>
      <c r="D42" s="38">
        <f>'I. Фін результат'!D86</f>
        <v>329</v>
      </c>
      <c r="E42" s="38">
        <f>'I. Фін результат'!E86</f>
        <v>18</v>
      </c>
      <c r="F42" s="38">
        <f t="shared" si="0"/>
        <v>311</v>
      </c>
      <c r="G42" s="38">
        <f>E42/D42%</f>
        <v>5.4711246200607899</v>
      </c>
    </row>
    <row r="43" spans="1:7" ht="20.100000000000001" customHeight="1">
      <c r="A43" s="211" t="s">
        <v>61</v>
      </c>
      <c r="B43" s="28">
        <f>' V. Коефіцієнти'!B11</f>
        <v>5040</v>
      </c>
      <c r="C43" s="212">
        <v>0</v>
      </c>
      <c r="D43" s="212">
        <f>' V. Коефіцієнти'!E11</f>
        <v>8.0243902439024399</v>
      </c>
      <c r="E43" s="212">
        <f>' V. Коефіцієнти'!H11</f>
        <v>0</v>
      </c>
      <c r="F43" s="35">
        <v>0</v>
      </c>
      <c r="G43" s="35">
        <v>0</v>
      </c>
    </row>
    <row r="44" spans="1:7" ht="24.9" customHeight="1">
      <c r="A44" s="229" t="s">
        <v>62</v>
      </c>
      <c r="B44" s="229"/>
      <c r="C44" s="229"/>
      <c r="D44" s="229"/>
      <c r="E44" s="229"/>
      <c r="F44" s="229"/>
      <c r="G44" s="229"/>
    </row>
    <row r="45" spans="1:7" ht="20.100000000000001" customHeight="1">
      <c r="A45" s="89" t="s">
        <v>63</v>
      </c>
      <c r="B45" s="28">
        <f>'ІІ. Розр. з бюджетом'!B19</f>
        <v>2100</v>
      </c>
      <c r="C45" s="35">
        <f>'ІІ. Розр. з бюджетом'!C19</f>
        <v>0</v>
      </c>
      <c r="D45" s="35">
        <f>'ІІ. Розр. з бюджетом'!D19</f>
        <v>217</v>
      </c>
      <c r="E45" s="35">
        <f>'ІІ. Розр. з бюджетом'!E19</f>
        <v>12</v>
      </c>
      <c r="F45" s="35">
        <f>D45-E45</f>
        <v>205</v>
      </c>
      <c r="G45" s="35">
        <f t="shared" ref="G45:G50" si="1">E45/D45%</f>
        <v>5.5299539170506904</v>
      </c>
    </row>
    <row r="46" spans="1:7" ht="20.100000000000001" customHeight="1">
      <c r="A46" s="119" t="s">
        <v>64</v>
      </c>
      <c r="B46" s="28">
        <f>'ІІ. Розр. з бюджетом'!B22</f>
        <v>2110</v>
      </c>
      <c r="C46" s="35">
        <f>'ІІ. Розр. з бюджетом'!C22</f>
        <v>0</v>
      </c>
      <c r="D46" s="35">
        <f>'ІІ. Розр. з бюджетом'!D22</f>
        <v>0</v>
      </c>
      <c r="E46" s="35">
        <f>'ІІ. Розр. з бюджетом'!E22</f>
        <v>0</v>
      </c>
      <c r="F46" s="35">
        <f t="shared" ref="F46:F50" si="2">D46-E46</f>
        <v>0</v>
      </c>
      <c r="G46" s="35">
        <v>0</v>
      </c>
    </row>
    <row r="47" spans="1:7" ht="54">
      <c r="A47" s="119" t="s">
        <v>65</v>
      </c>
      <c r="B47" s="28" t="s">
        <v>66</v>
      </c>
      <c r="C47" s="35">
        <f>'ІІ. Розр. з бюджетом'!C24</f>
        <v>-360</v>
      </c>
      <c r="D47" s="35">
        <f>'ІІ. Розр. з бюджетом'!D24</f>
        <v>-209</v>
      </c>
      <c r="E47" s="35">
        <f>'ІІ. Розр. з бюджетом'!E24</f>
        <v>-183</v>
      </c>
      <c r="F47" s="35">
        <f t="shared" si="2"/>
        <v>-26</v>
      </c>
      <c r="G47" s="35">
        <f t="shared" si="1"/>
        <v>87.559808612440193</v>
      </c>
    </row>
    <row r="48" spans="1:7" ht="54">
      <c r="A48" s="89" t="s">
        <v>67</v>
      </c>
      <c r="B48" s="28">
        <f>'ІІ. Розр. з бюджетом'!B25</f>
        <v>2140</v>
      </c>
      <c r="C48" s="35">
        <f>'ІІ. Розр. з бюджетом'!C25</f>
        <v>516</v>
      </c>
      <c r="D48" s="35">
        <f>'ІІ. Розр. з бюджетом'!D25</f>
        <v>629</v>
      </c>
      <c r="E48" s="35">
        <f>'ІІ. Розр. з бюджетом'!E25</f>
        <v>716</v>
      </c>
      <c r="F48" s="35">
        <f t="shared" si="2"/>
        <v>-87</v>
      </c>
      <c r="G48" s="35">
        <f t="shared" si="1"/>
        <v>113.83147853736099</v>
      </c>
    </row>
    <row r="49" spans="1:7" ht="39" customHeight="1">
      <c r="A49" s="89" t="s">
        <v>68</v>
      </c>
      <c r="B49" s="28">
        <f>'ІІ. Розр. з бюджетом'!B37</f>
        <v>2150</v>
      </c>
      <c r="C49" s="35">
        <f>'ІІ. Розр. з бюджетом'!C37</f>
        <v>563</v>
      </c>
      <c r="D49" s="35">
        <f>'ІІ. Розр. з бюджетом'!D37</f>
        <v>584</v>
      </c>
      <c r="E49" s="35">
        <f>'ІІ. Розр. з бюджетом'!E37</f>
        <v>659</v>
      </c>
      <c r="F49" s="35">
        <f t="shared" si="2"/>
        <v>-75</v>
      </c>
      <c r="G49" s="35">
        <f t="shared" si="1"/>
        <v>112.842465753425</v>
      </c>
    </row>
    <row r="50" spans="1:7" ht="20.100000000000001" customHeight="1">
      <c r="A50" s="125" t="s">
        <v>69</v>
      </c>
      <c r="B50" s="123">
        <f>'ІІ. Розр. з бюджетом'!B38</f>
        <v>2200</v>
      </c>
      <c r="C50" s="38">
        <f>'ІІ. Розр. з бюджетом'!C38</f>
        <v>719</v>
      </c>
      <c r="D50" s="38">
        <f>'ІІ. Розр. з бюджетом'!D38</f>
        <v>1221</v>
      </c>
      <c r="E50" s="38">
        <f>'ІІ. Розр. з бюджетом'!E38</f>
        <v>1204</v>
      </c>
      <c r="F50" s="38">
        <f t="shared" si="2"/>
        <v>17</v>
      </c>
      <c r="G50" s="38">
        <f t="shared" si="1"/>
        <v>98.607698607698595</v>
      </c>
    </row>
    <row r="51" spans="1:7" ht="24.9" customHeight="1">
      <c r="A51" s="229" t="s">
        <v>70</v>
      </c>
      <c r="B51" s="229"/>
      <c r="C51" s="229"/>
      <c r="D51" s="229"/>
      <c r="E51" s="229"/>
      <c r="F51" s="229"/>
      <c r="G51" s="229"/>
    </row>
    <row r="52" spans="1:7" ht="20.100000000000001" customHeight="1">
      <c r="A52" s="125" t="s">
        <v>71</v>
      </c>
      <c r="B52" s="28">
        <f>'ІІІ. Рух грош. коштів'!B80</f>
        <v>3600</v>
      </c>
      <c r="C52" s="35">
        <f>'ІІІ. Рух грош. коштів'!C80</f>
        <v>15907</v>
      </c>
      <c r="D52" s="35">
        <f>'ІІІ. Рух грош. коштів'!D80</f>
        <v>16063</v>
      </c>
      <c r="E52" s="35">
        <f>'ІІІ. Рух грош. коштів'!E80</f>
        <v>16063</v>
      </c>
      <c r="F52" s="213">
        <f>D52-E52</f>
        <v>0</v>
      </c>
      <c r="G52" s="35">
        <f>E52/D52%</f>
        <v>100</v>
      </c>
    </row>
    <row r="53" spans="1:7" ht="36">
      <c r="A53" s="89" t="s">
        <v>72</v>
      </c>
      <c r="B53" s="28">
        <f>'ІІІ. Рух грош. коштів'!B29</f>
        <v>3090</v>
      </c>
      <c r="C53" s="35">
        <f>'ІІІ. Рух грош. коштів'!C29</f>
        <v>-576</v>
      </c>
      <c r="D53" s="35">
        <f>'ІІІ. Рух грош. коштів'!D29</f>
        <v>542</v>
      </c>
      <c r="E53" s="35">
        <f>'ІІІ. Рух грош. коштів'!E29</f>
        <v>72</v>
      </c>
      <c r="F53" s="213">
        <f t="shared" ref="F53:F57" si="3">D53-E53</f>
        <v>470</v>
      </c>
      <c r="G53" s="35">
        <f t="shared" ref="G53:G57" si="4">E53/D53%</f>
        <v>13.284132841328413</v>
      </c>
    </row>
    <row r="54" spans="1:7" ht="36">
      <c r="A54" s="89" t="s">
        <v>73</v>
      </c>
      <c r="B54" s="28">
        <f>'ІІІ. Рух грош. коштів'!B49</f>
        <v>3320</v>
      </c>
      <c r="C54" s="35">
        <f>'ІІІ. Рух грош. коштів'!C49</f>
        <v>0</v>
      </c>
      <c r="D54" s="35">
        <f>'ІІІ. Рух грош. коштів'!D49</f>
        <v>0</v>
      </c>
      <c r="E54" s="35">
        <f>'ІІІ. Рух грош. коштів'!E49</f>
        <v>0</v>
      </c>
      <c r="F54" s="213">
        <f t="shared" si="3"/>
        <v>0</v>
      </c>
      <c r="G54" s="35">
        <v>0</v>
      </c>
    </row>
    <row r="55" spans="1:7" ht="36">
      <c r="A55" s="89" t="s">
        <v>74</v>
      </c>
      <c r="B55" s="28">
        <f>'ІІІ. Рух грош. коштів'!B78</f>
        <v>3580</v>
      </c>
      <c r="C55" s="35">
        <f>'ІІІ. Рух грош. коштів'!C78</f>
        <v>0</v>
      </c>
      <c r="D55" s="35">
        <f>'ІІІ. Рух грош. коштів'!D78</f>
        <v>-217</v>
      </c>
      <c r="E55" s="35">
        <f>'ІІІ. Рух грош. коштів'!E78</f>
        <v>-12</v>
      </c>
      <c r="F55" s="213">
        <f t="shared" si="3"/>
        <v>-205</v>
      </c>
      <c r="G55" s="35">
        <f>E55/D55%</f>
        <v>5.5299539170506904</v>
      </c>
    </row>
    <row r="56" spans="1:7" ht="36">
      <c r="A56" s="89" t="s">
        <v>75</v>
      </c>
      <c r="B56" s="28">
        <f>'ІІІ. Рух грош. коштів'!B81</f>
        <v>3610</v>
      </c>
      <c r="C56" s="35">
        <v>0</v>
      </c>
      <c r="D56" s="35">
        <v>0</v>
      </c>
      <c r="E56" s="35">
        <v>0</v>
      </c>
      <c r="F56" s="213">
        <f t="shared" si="3"/>
        <v>0</v>
      </c>
      <c r="G56" s="35">
        <v>0</v>
      </c>
    </row>
    <row r="57" spans="1:7" ht="20.100000000000001" customHeight="1">
      <c r="A57" s="125" t="s">
        <v>76</v>
      </c>
      <c r="B57" s="123">
        <f>'ІІІ. Рух грош. коштів'!B82</f>
        <v>3620</v>
      </c>
      <c r="C57" s="38">
        <f>'ІІІ. Рух грош. коштів'!C82</f>
        <v>15331</v>
      </c>
      <c r="D57" s="38">
        <f>'ІІІ. Рух грош. коштів'!D82</f>
        <v>16388</v>
      </c>
      <c r="E57" s="38">
        <f>'ІІІ. Рух грош. коштів'!E82</f>
        <v>16123</v>
      </c>
      <c r="F57" s="214">
        <f t="shared" si="3"/>
        <v>265</v>
      </c>
      <c r="G57" s="38">
        <f t="shared" si="4"/>
        <v>98.382963143763732</v>
      </c>
    </row>
    <row r="58" spans="1:7" ht="24.9" customHeight="1">
      <c r="A58" s="225" t="s">
        <v>77</v>
      </c>
      <c r="B58" s="226"/>
      <c r="C58" s="226"/>
      <c r="D58" s="226"/>
      <c r="E58" s="226"/>
      <c r="F58" s="226"/>
      <c r="G58" s="227"/>
    </row>
    <row r="59" spans="1:7" ht="20.100000000000001" customHeight="1">
      <c r="A59" s="89" t="s">
        <v>78</v>
      </c>
      <c r="B59" s="28">
        <f>'IV. Кап. інвестиції'!B6</f>
        <v>4000</v>
      </c>
      <c r="C59" s="35">
        <f>'IV. Кап. інвестиції'!C6</f>
        <v>0</v>
      </c>
      <c r="D59" s="35">
        <f>'IV. Кап. інвестиції'!D6</f>
        <v>0</v>
      </c>
      <c r="E59" s="35">
        <f>'IV. Кап. інвестиції'!E6</f>
        <v>0</v>
      </c>
      <c r="F59" s="35">
        <f>D59-E59</f>
        <v>0</v>
      </c>
      <c r="G59" s="36" t="e">
        <f>E59/D59%</f>
        <v>#DIV/0!</v>
      </c>
    </row>
    <row r="60" spans="1:7" ht="24.9" customHeight="1">
      <c r="A60" s="228" t="s">
        <v>79</v>
      </c>
      <c r="B60" s="228"/>
      <c r="C60" s="228"/>
      <c r="D60" s="228"/>
      <c r="E60" s="228"/>
      <c r="F60" s="228"/>
      <c r="G60" s="228"/>
    </row>
    <row r="61" spans="1:7" ht="20.100000000000001" customHeight="1">
      <c r="A61" s="89" t="s">
        <v>80</v>
      </c>
      <c r="B61" s="28">
        <f>' V. Коефіцієнти'!B9</f>
        <v>5020</v>
      </c>
      <c r="C61" s="215">
        <f>' V. Коефіцієнти'!D9</f>
        <v>-2.0989017819150208E-3</v>
      </c>
      <c r="D61" s="215">
        <f>' V. Коефіцієнти'!E9</f>
        <v>7.1054171786958395E-4</v>
      </c>
      <c r="E61" s="215">
        <f>' V. Коефіцієнти'!F9</f>
        <v>3.8876302086145566E-5</v>
      </c>
      <c r="F61" s="216" t="s">
        <v>81</v>
      </c>
      <c r="G61" s="216" t="s">
        <v>81</v>
      </c>
    </row>
    <row r="62" spans="1:7" ht="36">
      <c r="A62" s="89" t="s">
        <v>82</v>
      </c>
      <c r="B62" s="28">
        <f>' V. Коефіцієнти'!B10</f>
        <v>5030</v>
      </c>
      <c r="C62" s="215">
        <f>' V. Коефіцієнти'!D10</f>
        <v>-1.6027747353048558E-2</v>
      </c>
      <c r="D62" s="215">
        <f>' V. Коефіцієнти'!E10</f>
        <v>1.17680723968952E-2</v>
      </c>
      <c r="E62" s="215">
        <f>' V. Коефіцієнти'!F10</f>
        <v>6.3721325403568395E-4</v>
      </c>
      <c r="F62" s="216" t="s">
        <v>81</v>
      </c>
      <c r="G62" s="216" t="s">
        <v>81</v>
      </c>
    </row>
    <row r="63" spans="1:7" ht="20.100000000000001" customHeight="1">
      <c r="A63" s="89" t="s">
        <v>83</v>
      </c>
      <c r="B63" s="28">
        <f>' V. Коефіцієнти'!B14</f>
        <v>5110</v>
      </c>
      <c r="C63" s="215">
        <f>' V. Коефіцієнти'!D14</f>
        <v>0.15068741850831008</v>
      </c>
      <c r="D63" s="215">
        <f>' V. Коефіцієнти'!E14</f>
        <v>6.4258625048842694E-2</v>
      </c>
      <c r="E63" s="215">
        <f>' V. Коефіцієнти'!F14</f>
        <v>6.4973928084295002E-2</v>
      </c>
      <c r="F63" s="216" t="s">
        <v>81</v>
      </c>
      <c r="G63" s="216" t="s">
        <v>81</v>
      </c>
    </row>
    <row r="64" spans="1:7" ht="24.9" customHeight="1">
      <c r="A64" s="229" t="s">
        <v>84</v>
      </c>
      <c r="B64" s="229"/>
      <c r="C64" s="229"/>
      <c r="D64" s="229"/>
      <c r="E64" s="229"/>
      <c r="F64" s="229"/>
      <c r="G64" s="229"/>
    </row>
    <row r="65" spans="1:7" ht="20.100000000000001" customHeight="1">
      <c r="A65" s="89" t="s">
        <v>85</v>
      </c>
      <c r="B65" s="28">
        <v>6000</v>
      </c>
      <c r="C65" s="23">
        <v>191632</v>
      </c>
      <c r="D65" s="23">
        <v>444941</v>
      </c>
      <c r="E65" s="23">
        <v>444954</v>
      </c>
      <c r="F65" s="217" t="s">
        <v>81</v>
      </c>
      <c r="G65" s="217" t="s">
        <v>81</v>
      </c>
    </row>
    <row r="66" spans="1:7" ht="20.100000000000001" customHeight="1">
      <c r="A66" s="89" t="s">
        <v>86</v>
      </c>
      <c r="B66" s="28">
        <v>6010</v>
      </c>
      <c r="C66" s="23">
        <v>17525</v>
      </c>
      <c r="D66" s="23">
        <v>18086</v>
      </c>
      <c r="E66" s="23">
        <v>18053</v>
      </c>
      <c r="F66" s="217" t="s">
        <v>81</v>
      </c>
      <c r="G66" s="217" t="s">
        <v>81</v>
      </c>
    </row>
    <row r="67" spans="1:7" ht="36">
      <c r="A67" s="89" t="s">
        <v>87</v>
      </c>
      <c r="B67" s="28">
        <v>6020</v>
      </c>
      <c r="C67" s="23">
        <v>15331</v>
      </c>
      <c r="D67" s="23">
        <v>16561</v>
      </c>
      <c r="E67" s="23">
        <v>16123</v>
      </c>
      <c r="F67" s="217" t="s">
        <v>81</v>
      </c>
      <c r="G67" s="217" t="s">
        <v>81</v>
      </c>
    </row>
    <row r="68" spans="1:7" s="1" customFormat="1" ht="20.100000000000001" customHeight="1">
      <c r="A68" s="125" t="s">
        <v>88</v>
      </c>
      <c r="B68" s="28">
        <v>6030</v>
      </c>
      <c r="C68" s="23">
        <f>C65+C66</f>
        <v>209157</v>
      </c>
      <c r="D68" s="23">
        <f>D65+D66</f>
        <v>463027</v>
      </c>
      <c r="E68" s="23">
        <f>E65+E66</f>
        <v>463007</v>
      </c>
      <c r="F68" s="217" t="s">
        <v>81</v>
      </c>
      <c r="G68" s="217" t="s">
        <v>81</v>
      </c>
    </row>
    <row r="69" spans="1:7" ht="36" customHeight="1">
      <c r="A69" s="89" t="s">
        <v>89</v>
      </c>
      <c r="B69" s="28">
        <v>6040</v>
      </c>
      <c r="C69" s="23"/>
      <c r="D69" s="23"/>
      <c r="E69" s="23"/>
      <c r="F69" s="217" t="s">
        <v>81</v>
      </c>
      <c r="G69" s="217" t="s">
        <v>81</v>
      </c>
    </row>
    <row r="70" spans="1:7" ht="18.75" customHeight="1">
      <c r="A70" s="89" t="s">
        <v>90</v>
      </c>
      <c r="B70" s="28">
        <v>6050</v>
      </c>
      <c r="C70" s="23">
        <v>181767</v>
      </c>
      <c r="D70" s="23">
        <v>435070</v>
      </c>
      <c r="E70" s="23">
        <v>434759</v>
      </c>
      <c r="F70" s="217" t="s">
        <v>81</v>
      </c>
      <c r="G70" s="217" t="s">
        <v>81</v>
      </c>
    </row>
    <row r="71" spans="1:7" s="1" customFormat="1">
      <c r="A71" s="125" t="s">
        <v>91</v>
      </c>
      <c r="B71" s="28">
        <v>6060</v>
      </c>
      <c r="C71" s="23">
        <f>C69+C70</f>
        <v>181767</v>
      </c>
      <c r="D71" s="23">
        <f>D69+D70</f>
        <v>435070</v>
      </c>
      <c r="E71" s="23">
        <f>E69+E70</f>
        <v>434759</v>
      </c>
      <c r="F71" s="217" t="s">
        <v>81</v>
      </c>
      <c r="G71" s="217" t="s">
        <v>81</v>
      </c>
    </row>
    <row r="72" spans="1:7" ht="16.5" customHeight="1">
      <c r="A72" s="89" t="s">
        <v>92</v>
      </c>
      <c r="B72" s="28">
        <v>6070</v>
      </c>
      <c r="C72" s="23">
        <v>0</v>
      </c>
      <c r="D72" s="23">
        <v>0</v>
      </c>
      <c r="E72" s="23">
        <v>0</v>
      </c>
      <c r="F72" s="217" t="s">
        <v>81</v>
      </c>
      <c r="G72" s="217" t="s">
        <v>81</v>
      </c>
    </row>
    <row r="73" spans="1:7" ht="20.100000000000001" customHeight="1">
      <c r="A73" s="89" t="s">
        <v>93</v>
      </c>
      <c r="B73" s="28">
        <v>6080</v>
      </c>
      <c r="C73" s="23">
        <v>0</v>
      </c>
      <c r="D73" s="23">
        <v>0</v>
      </c>
      <c r="E73" s="23">
        <v>0</v>
      </c>
      <c r="F73" s="217" t="s">
        <v>81</v>
      </c>
      <c r="G73" s="217" t="s">
        <v>81</v>
      </c>
    </row>
    <row r="74" spans="1:7" s="1" customFormat="1" ht="20.100000000000001" customHeight="1">
      <c r="A74" s="125" t="s">
        <v>94</v>
      </c>
      <c r="B74" s="28">
        <v>6090</v>
      </c>
      <c r="C74" s="23">
        <v>27390</v>
      </c>
      <c r="D74" s="23">
        <v>27957</v>
      </c>
      <c r="E74" s="23">
        <v>28248</v>
      </c>
      <c r="F74" s="217" t="s">
        <v>81</v>
      </c>
      <c r="G74" s="217" t="s">
        <v>81</v>
      </c>
    </row>
    <row r="75" spans="1:7" s="1" customFormat="1" ht="24.9" customHeight="1">
      <c r="A75" s="2"/>
      <c r="B75" s="6"/>
      <c r="C75" s="218"/>
      <c r="D75" s="219"/>
      <c r="E75" s="219"/>
      <c r="F75" s="219"/>
      <c r="G75" s="219"/>
    </row>
    <row r="76" spans="1:7" ht="24.9" customHeight="1">
      <c r="A76" s="220"/>
      <c r="C76" s="221"/>
      <c r="D76" s="221"/>
      <c r="E76" s="221"/>
      <c r="F76" s="221"/>
      <c r="G76" s="221"/>
    </row>
    <row r="77" spans="1:7" ht="26.25" customHeight="1">
      <c r="A77" s="207" t="s">
        <v>95</v>
      </c>
      <c r="C77" s="222"/>
      <c r="D77" s="230" t="s">
        <v>96</v>
      </c>
      <c r="E77" s="230"/>
      <c r="F77" s="230"/>
    </row>
    <row r="78" spans="1:7" ht="21" customHeight="1">
      <c r="A78" s="206" t="s">
        <v>97</v>
      </c>
      <c r="B78" s="8"/>
      <c r="C78" s="206"/>
      <c r="D78" s="231" t="s">
        <v>98</v>
      </c>
      <c r="E78" s="231"/>
      <c r="F78" s="231"/>
    </row>
    <row r="80" spans="1:7">
      <c r="A80" s="117"/>
    </row>
    <row r="81" spans="1:7">
      <c r="A81" s="117"/>
    </row>
    <row r="82" spans="1:7">
      <c r="A82" s="117"/>
    </row>
    <row r="83" spans="1:7" s="6" customFormat="1">
      <c r="A83" s="117"/>
      <c r="C83" s="8"/>
      <c r="D83" s="8"/>
      <c r="E83" s="8"/>
      <c r="F83" s="8"/>
      <c r="G83" s="8"/>
    </row>
    <row r="84" spans="1:7" s="6" customFormat="1">
      <c r="A84" s="117"/>
      <c r="C84" s="8"/>
      <c r="D84" s="8"/>
      <c r="E84" s="8"/>
      <c r="F84" s="8"/>
      <c r="G84" s="8"/>
    </row>
    <row r="85" spans="1:7" s="6" customFormat="1">
      <c r="A85" s="117"/>
      <c r="C85" s="8"/>
      <c r="D85" s="8"/>
      <c r="E85" s="8"/>
      <c r="F85" s="8"/>
      <c r="G85" s="8"/>
    </row>
    <row r="86" spans="1:7" s="6" customFormat="1">
      <c r="A86" s="117"/>
      <c r="C86" s="8"/>
      <c r="D86" s="8"/>
      <c r="E86" s="8"/>
      <c r="F86" s="8"/>
      <c r="G86" s="8"/>
    </row>
    <row r="87" spans="1:7" s="6" customFormat="1">
      <c r="A87" s="117"/>
      <c r="C87" s="8"/>
      <c r="D87" s="8"/>
      <c r="E87" s="8"/>
      <c r="F87" s="8"/>
      <c r="G87" s="8"/>
    </row>
    <row r="88" spans="1:7" s="6" customFormat="1">
      <c r="A88" s="117"/>
      <c r="C88" s="8"/>
      <c r="D88" s="8"/>
      <c r="E88" s="8"/>
      <c r="F88" s="8"/>
      <c r="G88" s="8"/>
    </row>
    <row r="89" spans="1:7" s="6" customFormat="1">
      <c r="A89" s="117"/>
      <c r="C89" s="8"/>
      <c r="D89" s="8"/>
      <c r="E89" s="8"/>
      <c r="F89" s="8"/>
      <c r="G89" s="8"/>
    </row>
    <row r="90" spans="1:7" s="6" customFormat="1">
      <c r="A90" s="117"/>
      <c r="C90" s="8"/>
      <c r="D90" s="8"/>
      <c r="E90" s="8"/>
      <c r="F90" s="8"/>
      <c r="G90" s="8"/>
    </row>
    <row r="91" spans="1:7" s="6" customFormat="1">
      <c r="A91" s="117"/>
      <c r="C91" s="8"/>
      <c r="D91" s="8"/>
      <c r="E91" s="8"/>
      <c r="F91" s="8"/>
      <c r="G91" s="8"/>
    </row>
    <row r="92" spans="1:7" s="6" customFormat="1">
      <c r="A92" s="117"/>
      <c r="C92" s="8"/>
      <c r="D92" s="8"/>
      <c r="E92" s="8"/>
      <c r="F92" s="8"/>
      <c r="G92" s="8"/>
    </row>
    <row r="93" spans="1:7" s="6" customFormat="1">
      <c r="A93" s="117"/>
      <c r="C93" s="8"/>
      <c r="D93" s="8"/>
      <c r="E93" s="8"/>
      <c r="F93" s="8"/>
      <c r="G93" s="8"/>
    </row>
    <row r="94" spans="1:7" s="6" customFormat="1">
      <c r="A94" s="117"/>
      <c r="C94" s="8"/>
      <c r="D94" s="8"/>
      <c r="E94" s="8"/>
      <c r="F94" s="8"/>
      <c r="G94" s="8"/>
    </row>
    <row r="95" spans="1:7" s="6" customFormat="1">
      <c r="A95" s="117"/>
      <c r="C95" s="8"/>
      <c r="D95" s="8"/>
      <c r="E95" s="8"/>
      <c r="F95" s="8"/>
      <c r="G95" s="8"/>
    </row>
    <row r="96" spans="1:7" s="6" customFormat="1">
      <c r="A96" s="117"/>
      <c r="C96" s="8"/>
      <c r="D96" s="8"/>
      <c r="E96" s="8"/>
      <c r="F96" s="8"/>
      <c r="G96" s="8"/>
    </row>
    <row r="97" spans="1:7" s="6" customFormat="1">
      <c r="A97" s="117"/>
      <c r="C97" s="8"/>
      <c r="D97" s="8"/>
      <c r="E97" s="8"/>
      <c r="F97" s="8"/>
      <c r="G97" s="8"/>
    </row>
    <row r="98" spans="1:7" s="6" customFormat="1">
      <c r="A98" s="117"/>
      <c r="C98" s="8"/>
      <c r="D98" s="8"/>
      <c r="E98" s="8"/>
      <c r="F98" s="8"/>
      <c r="G98" s="8"/>
    </row>
    <row r="99" spans="1:7" s="6" customFormat="1">
      <c r="A99" s="117"/>
      <c r="C99" s="8"/>
      <c r="D99" s="8"/>
      <c r="E99" s="8"/>
      <c r="F99" s="8"/>
      <c r="G99" s="8"/>
    </row>
    <row r="100" spans="1:7" s="6" customFormat="1">
      <c r="A100" s="117"/>
      <c r="C100" s="8"/>
      <c r="D100" s="8"/>
      <c r="E100" s="8"/>
      <c r="F100" s="8"/>
      <c r="G100" s="8"/>
    </row>
    <row r="101" spans="1:7" s="6" customFormat="1">
      <c r="A101" s="117"/>
      <c r="C101" s="8"/>
      <c r="D101" s="8"/>
      <c r="E101" s="8"/>
      <c r="F101" s="8"/>
      <c r="G101" s="8"/>
    </row>
    <row r="102" spans="1:7" s="6" customFormat="1">
      <c r="A102" s="117"/>
      <c r="C102" s="8"/>
      <c r="D102" s="8"/>
      <c r="E102" s="8"/>
      <c r="F102" s="8"/>
      <c r="G102" s="8"/>
    </row>
    <row r="103" spans="1:7" s="6" customFormat="1">
      <c r="A103" s="117"/>
      <c r="C103" s="8"/>
      <c r="D103" s="8"/>
      <c r="E103" s="8"/>
      <c r="F103" s="8"/>
      <c r="G103" s="8"/>
    </row>
    <row r="104" spans="1:7" s="6" customFormat="1">
      <c r="A104" s="117"/>
      <c r="C104" s="8"/>
      <c r="D104" s="8"/>
      <c r="E104" s="8"/>
      <c r="F104" s="8"/>
      <c r="G104" s="8"/>
    </row>
    <row r="105" spans="1:7" s="6" customFormat="1">
      <c r="A105" s="117"/>
      <c r="C105" s="8"/>
      <c r="D105" s="8"/>
      <c r="E105" s="8"/>
      <c r="F105" s="8"/>
      <c r="G105" s="8"/>
    </row>
    <row r="106" spans="1:7" s="6" customFormat="1">
      <c r="A106" s="117"/>
      <c r="C106" s="8"/>
      <c r="D106" s="8"/>
      <c r="E106" s="8"/>
      <c r="F106" s="8"/>
      <c r="G106" s="8"/>
    </row>
    <row r="107" spans="1:7" s="6" customFormat="1">
      <c r="A107" s="117"/>
      <c r="C107" s="8"/>
      <c r="D107" s="8"/>
      <c r="E107" s="8"/>
      <c r="F107" s="8"/>
      <c r="G107" s="8"/>
    </row>
    <row r="108" spans="1:7" s="6" customFormat="1">
      <c r="A108" s="117"/>
      <c r="C108" s="8"/>
      <c r="D108" s="8"/>
      <c r="E108" s="8"/>
      <c r="F108" s="8"/>
      <c r="G108" s="8"/>
    </row>
    <row r="109" spans="1:7" s="6" customFormat="1">
      <c r="A109" s="117"/>
      <c r="C109" s="8"/>
      <c r="D109" s="8"/>
      <c r="E109" s="8"/>
      <c r="F109" s="8"/>
      <c r="G109" s="8"/>
    </row>
    <row r="110" spans="1:7" s="6" customFormat="1">
      <c r="A110" s="117"/>
      <c r="C110" s="8"/>
      <c r="D110" s="8"/>
      <c r="E110" s="8"/>
      <c r="F110" s="8"/>
      <c r="G110" s="8"/>
    </row>
    <row r="111" spans="1:7" s="6" customFormat="1">
      <c r="A111" s="117"/>
      <c r="C111" s="8"/>
      <c r="D111" s="8"/>
      <c r="E111" s="8"/>
      <c r="F111" s="8"/>
      <c r="G111" s="8"/>
    </row>
    <row r="112" spans="1:7" s="6" customFormat="1">
      <c r="A112" s="117"/>
      <c r="C112" s="8"/>
      <c r="D112" s="8"/>
      <c r="E112" s="8"/>
      <c r="F112" s="8"/>
      <c r="G112" s="8"/>
    </row>
    <row r="113" spans="1:7" s="6" customFormat="1">
      <c r="A113" s="117"/>
      <c r="C113" s="8"/>
      <c r="D113" s="8"/>
      <c r="E113" s="8"/>
      <c r="F113" s="8"/>
      <c r="G113" s="8"/>
    </row>
    <row r="114" spans="1:7" s="6" customFormat="1">
      <c r="A114" s="117"/>
      <c r="C114" s="8"/>
      <c r="D114" s="8"/>
      <c r="E114" s="8"/>
      <c r="F114" s="8"/>
      <c r="G114" s="8"/>
    </row>
    <row r="115" spans="1:7" s="6" customFormat="1">
      <c r="A115" s="117"/>
      <c r="C115" s="8"/>
      <c r="D115" s="8"/>
      <c r="E115" s="8"/>
      <c r="F115" s="8"/>
      <c r="G115" s="8"/>
    </row>
    <row r="116" spans="1:7" s="6" customFormat="1">
      <c r="A116" s="117"/>
      <c r="C116" s="8"/>
      <c r="D116" s="8"/>
      <c r="E116" s="8"/>
      <c r="F116" s="8"/>
      <c r="G116" s="8"/>
    </row>
    <row r="117" spans="1:7" s="6" customFormat="1">
      <c r="A117" s="117"/>
      <c r="C117" s="8"/>
      <c r="D117" s="8"/>
      <c r="E117" s="8"/>
      <c r="F117" s="8"/>
      <c r="G117" s="8"/>
    </row>
    <row r="118" spans="1:7" s="6" customFormat="1">
      <c r="A118" s="117"/>
      <c r="C118" s="8"/>
      <c r="D118" s="8"/>
      <c r="E118" s="8"/>
      <c r="F118" s="8"/>
      <c r="G118" s="8"/>
    </row>
    <row r="119" spans="1:7" s="6" customFormat="1">
      <c r="A119" s="117"/>
      <c r="C119" s="8"/>
      <c r="D119" s="8"/>
      <c r="E119" s="8"/>
      <c r="F119" s="8"/>
      <c r="G119" s="8"/>
    </row>
    <row r="120" spans="1:7" s="6" customFormat="1">
      <c r="A120" s="117"/>
      <c r="C120" s="8"/>
      <c r="D120" s="8"/>
      <c r="E120" s="8"/>
      <c r="F120" s="8"/>
      <c r="G120" s="8"/>
    </row>
    <row r="121" spans="1:7" s="6" customFormat="1">
      <c r="A121" s="117"/>
      <c r="C121" s="8"/>
      <c r="D121" s="8"/>
      <c r="E121" s="8"/>
      <c r="F121" s="8"/>
      <c r="G121" s="8"/>
    </row>
    <row r="122" spans="1:7" s="6" customFormat="1">
      <c r="A122" s="117"/>
      <c r="C122" s="8"/>
      <c r="D122" s="8"/>
      <c r="E122" s="8"/>
      <c r="F122" s="8"/>
      <c r="G122" s="8"/>
    </row>
    <row r="123" spans="1:7" s="6" customFormat="1">
      <c r="A123" s="117"/>
      <c r="C123" s="8"/>
      <c r="D123" s="8"/>
      <c r="E123" s="8"/>
      <c r="F123" s="8"/>
      <c r="G123" s="8"/>
    </row>
    <row r="124" spans="1:7" s="6" customFormat="1">
      <c r="A124" s="117"/>
      <c r="C124" s="8"/>
      <c r="D124" s="8"/>
      <c r="E124" s="8"/>
      <c r="F124" s="8"/>
      <c r="G124" s="8"/>
    </row>
    <row r="125" spans="1:7" s="6" customFormat="1">
      <c r="A125" s="117"/>
      <c r="C125" s="8"/>
      <c r="D125" s="8"/>
      <c r="E125" s="8"/>
      <c r="F125" s="8"/>
      <c r="G125" s="8"/>
    </row>
    <row r="126" spans="1:7" s="6" customFormat="1">
      <c r="A126" s="117"/>
      <c r="C126" s="8"/>
      <c r="D126" s="8"/>
      <c r="E126" s="8"/>
      <c r="F126" s="8"/>
      <c r="G126" s="8"/>
    </row>
    <row r="127" spans="1:7" s="6" customFormat="1">
      <c r="A127" s="117"/>
      <c r="C127" s="8"/>
      <c r="D127" s="8"/>
      <c r="E127" s="8"/>
      <c r="F127" s="8"/>
      <c r="G127" s="8"/>
    </row>
    <row r="128" spans="1:7" s="6" customFormat="1">
      <c r="A128" s="117"/>
      <c r="C128" s="8"/>
      <c r="D128" s="8"/>
      <c r="E128" s="8"/>
      <c r="F128" s="8"/>
      <c r="G128" s="8"/>
    </row>
    <row r="129" spans="1:7" s="6" customFormat="1">
      <c r="A129" s="117"/>
      <c r="C129" s="8"/>
      <c r="D129" s="8"/>
      <c r="E129" s="8"/>
      <c r="F129" s="8"/>
      <c r="G129" s="8"/>
    </row>
    <row r="130" spans="1:7" s="6" customFormat="1">
      <c r="A130" s="117"/>
      <c r="C130" s="8"/>
      <c r="D130" s="8"/>
      <c r="E130" s="8"/>
      <c r="F130" s="8"/>
      <c r="G130" s="8"/>
    </row>
    <row r="131" spans="1:7" s="6" customFormat="1">
      <c r="A131" s="117"/>
      <c r="C131" s="8"/>
      <c r="D131" s="8"/>
      <c r="E131" s="8"/>
      <c r="F131" s="8"/>
      <c r="G131" s="8"/>
    </row>
    <row r="132" spans="1:7" s="6" customFormat="1">
      <c r="A132" s="117"/>
      <c r="C132" s="8"/>
      <c r="D132" s="8"/>
      <c r="E132" s="8"/>
      <c r="F132" s="8"/>
      <c r="G132" s="8"/>
    </row>
    <row r="133" spans="1:7" s="6" customFormat="1">
      <c r="A133" s="117"/>
      <c r="C133" s="8"/>
      <c r="D133" s="8"/>
      <c r="E133" s="8"/>
      <c r="F133" s="8"/>
      <c r="G133" s="8"/>
    </row>
    <row r="134" spans="1:7" s="6" customFormat="1">
      <c r="A134" s="117"/>
      <c r="C134" s="8"/>
      <c r="D134" s="8"/>
      <c r="E134" s="8"/>
      <c r="F134" s="8"/>
      <c r="G134" s="8"/>
    </row>
    <row r="135" spans="1:7" s="6" customFormat="1">
      <c r="A135" s="117"/>
      <c r="C135" s="8"/>
      <c r="D135" s="8"/>
      <c r="E135" s="8"/>
      <c r="F135" s="8"/>
      <c r="G135" s="8"/>
    </row>
    <row r="136" spans="1:7" s="6" customFormat="1">
      <c r="A136" s="117"/>
      <c r="C136" s="8"/>
      <c r="D136" s="8"/>
      <c r="E136" s="8"/>
      <c r="F136" s="8"/>
      <c r="G136" s="8"/>
    </row>
    <row r="137" spans="1:7" s="6" customFormat="1">
      <c r="A137" s="117"/>
      <c r="C137" s="8"/>
      <c r="D137" s="8"/>
      <c r="E137" s="8"/>
      <c r="F137" s="8"/>
      <c r="G137" s="8"/>
    </row>
    <row r="138" spans="1:7" s="6" customFormat="1">
      <c r="A138" s="117"/>
      <c r="C138" s="8"/>
      <c r="D138" s="8"/>
      <c r="E138" s="8"/>
      <c r="F138" s="8"/>
      <c r="G138" s="8"/>
    </row>
    <row r="139" spans="1:7" s="6" customFormat="1">
      <c r="A139" s="117"/>
      <c r="C139" s="8"/>
      <c r="D139" s="8"/>
      <c r="E139" s="8"/>
      <c r="F139" s="8"/>
      <c r="G139" s="8"/>
    </row>
    <row r="140" spans="1:7" s="6" customFormat="1">
      <c r="A140" s="117"/>
      <c r="C140" s="8"/>
      <c r="D140" s="8"/>
      <c r="E140" s="8"/>
      <c r="F140" s="8"/>
      <c r="G140" s="8"/>
    </row>
    <row r="141" spans="1:7" s="6" customFormat="1">
      <c r="A141" s="117"/>
      <c r="C141" s="8"/>
      <c r="D141" s="8"/>
      <c r="E141" s="8"/>
      <c r="F141" s="8"/>
      <c r="G141" s="8"/>
    </row>
    <row r="142" spans="1:7" s="6" customFormat="1">
      <c r="A142" s="117"/>
      <c r="C142" s="8"/>
      <c r="D142" s="8"/>
      <c r="E142" s="8"/>
      <c r="F142" s="8"/>
      <c r="G142" s="8"/>
    </row>
    <row r="143" spans="1:7" s="6" customFormat="1">
      <c r="A143" s="117"/>
      <c r="C143" s="8"/>
      <c r="D143" s="8"/>
      <c r="E143" s="8"/>
      <c r="F143" s="8"/>
      <c r="G143" s="8"/>
    </row>
    <row r="144" spans="1:7" s="6" customFormat="1">
      <c r="A144" s="117"/>
      <c r="C144" s="8"/>
      <c r="D144" s="8"/>
      <c r="E144" s="8"/>
      <c r="F144" s="8"/>
      <c r="G144" s="8"/>
    </row>
    <row r="145" spans="1:7" s="6" customFormat="1">
      <c r="A145" s="117"/>
      <c r="C145" s="8"/>
      <c r="D145" s="8"/>
      <c r="E145" s="8"/>
      <c r="F145" s="8"/>
      <c r="G145" s="8"/>
    </row>
    <row r="146" spans="1:7" s="6" customFormat="1">
      <c r="A146" s="117"/>
      <c r="C146" s="8"/>
      <c r="D146" s="8"/>
      <c r="E146" s="8"/>
      <c r="F146" s="8"/>
      <c r="G146" s="8"/>
    </row>
    <row r="147" spans="1:7" s="6" customFormat="1">
      <c r="A147" s="117"/>
      <c r="C147" s="8"/>
      <c r="D147" s="8"/>
      <c r="E147" s="8"/>
      <c r="F147" s="8"/>
      <c r="G147" s="8"/>
    </row>
    <row r="148" spans="1:7" s="6" customFormat="1">
      <c r="A148" s="117"/>
      <c r="C148" s="8"/>
      <c r="D148" s="8"/>
      <c r="E148" s="8"/>
      <c r="F148" s="8"/>
      <c r="G148" s="8"/>
    </row>
    <row r="149" spans="1:7" s="6" customFormat="1">
      <c r="A149" s="117"/>
      <c r="C149" s="8"/>
      <c r="D149" s="8"/>
      <c r="E149" s="8"/>
      <c r="F149" s="8"/>
      <c r="G149" s="8"/>
    </row>
    <row r="150" spans="1:7" s="6" customFormat="1">
      <c r="A150" s="117"/>
      <c r="C150" s="8"/>
      <c r="D150" s="8"/>
      <c r="E150" s="8"/>
      <c r="F150" s="8"/>
      <c r="G150" s="8"/>
    </row>
    <row r="151" spans="1:7" s="6" customFormat="1">
      <c r="A151" s="117"/>
      <c r="C151" s="8"/>
      <c r="D151" s="8"/>
      <c r="E151" s="8"/>
      <c r="F151" s="8"/>
      <c r="G151" s="8"/>
    </row>
    <row r="152" spans="1:7" s="6" customFormat="1">
      <c r="A152" s="117"/>
      <c r="C152" s="8"/>
      <c r="D152" s="8"/>
      <c r="E152" s="8"/>
      <c r="F152" s="8"/>
      <c r="G152" s="8"/>
    </row>
    <row r="153" spans="1:7" s="6" customFormat="1">
      <c r="A153" s="117"/>
      <c r="C153" s="8"/>
      <c r="D153" s="8"/>
      <c r="E153" s="8"/>
      <c r="F153" s="8"/>
      <c r="G153" s="8"/>
    </row>
    <row r="154" spans="1:7" s="6" customFormat="1">
      <c r="A154" s="117"/>
      <c r="C154" s="8"/>
      <c r="D154" s="8"/>
      <c r="E154" s="8"/>
      <c r="F154" s="8"/>
      <c r="G154" s="8"/>
    </row>
    <row r="155" spans="1:7" s="6" customFormat="1">
      <c r="A155" s="117"/>
      <c r="C155" s="8"/>
      <c r="D155" s="8"/>
      <c r="E155" s="8"/>
      <c r="F155" s="8"/>
      <c r="G155" s="8"/>
    </row>
    <row r="156" spans="1:7" s="6" customFormat="1">
      <c r="A156" s="117"/>
      <c r="C156" s="8"/>
      <c r="D156" s="8"/>
      <c r="E156" s="8"/>
      <c r="F156" s="8"/>
      <c r="G156" s="8"/>
    </row>
    <row r="157" spans="1:7" s="6" customFormat="1">
      <c r="A157" s="117"/>
      <c r="C157" s="8"/>
      <c r="D157" s="8"/>
      <c r="E157" s="8"/>
      <c r="F157" s="8"/>
      <c r="G157" s="8"/>
    </row>
    <row r="158" spans="1:7" s="6" customFormat="1">
      <c r="A158" s="117"/>
      <c r="C158" s="8"/>
      <c r="D158" s="8"/>
      <c r="E158" s="8"/>
      <c r="F158" s="8"/>
      <c r="G158" s="8"/>
    </row>
    <row r="159" spans="1:7" s="6" customFormat="1">
      <c r="A159" s="117"/>
      <c r="C159" s="8"/>
      <c r="D159" s="8"/>
      <c r="E159" s="8"/>
      <c r="F159" s="8"/>
      <c r="G159" s="8"/>
    </row>
    <row r="160" spans="1:7" s="6" customFormat="1">
      <c r="A160" s="117"/>
      <c r="C160" s="8"/>
      <c r="D160" s="8"/>
      <c r="E160" s="8"/>
      <c r="F160" s="8"/>
      <c r="G160" s="8"/>
    </row>
    <row r="161" spans="1:7" s="6" customFormat="1">
      <c r="A161" s="117"/>
      <c r="C161" s="8"/>
      <c r="D161" s="8"/>
      <c r="E161" s="8"/>
      <c r="F161" s="8"/>
      <c r="G161" s="8"/>
    </row>
    <row r="162" spans="1:7" s="6" customFormat="1">
      <c r="A162" s="117"/>
      <c r="C162" s="8"/>
      <c r="D162" s="8"/>
      <c r="E162" s="8"/>
      <c r="F162" s="8"/>
      <c r="G162" s="8"/>
    </row>
    <row r="163" spans="1:7" s="6" customFormat="1">
      <c r="A163" s="117"/>
      <c r="C163" s="8"/>
      <c r="D163" s="8"/>
      <c r="E163" s="8"/>
      <c r="F163" s="8"/>
      <c r="G163" s="8"/>
    </row>
    <row r="164" spans="1:7" s="6" customFormat="1">
      <c r="A164" s="117"/>
      <c r="C164" s="8"/>
      <c r="D164" s="8"/>
      <c r="E164" s="8"/>
      <c r="F164" s="8"/>
      <c r="G164" s="8"/>
    </row>
    <row r="165" spans="1:7" s="6" customFormat="1">
      <c r="A165" s="117"/>
      <c r="C165" s="8"/>
      <c r="D165" s="8"/>
      <c r="E165" s="8"/>
      <c r="F165" s="8"/>
      <c r="G165" s="8"/>
    </row>
    <row r="166" spans="1:7" s="6" customFormat="1">
      <c r="A166" s="117"/>
      <c r="C166" s="8"/>
      <c r="D166" s="8"/>
      <c r="E166" s="8"/>
      <c r="F166" s="8"/>
      <c r="G166" s="8"/>
    </row>
    <row r="167" spans="1:7" s="6" customFormat="1">
      <c r="A167" s="117"/>
      <c r="C167" s="8"/>
      <c r="D167" s="8"/>
      <c r="E167" s="8"/>
      <c r="F167" s="8"/>
      <c r="G167" s="8"/>
    </row>
    <row r="168" spans="1:7" s="6" customFormat="1">
      <c r="A168" s="117"/>
      <c r="C168" s="8"/>
      <c r="D168" s="8"/>
      <c r="E168" s="8"/>
      <c r="F168" s="8"/>
      <c r="G168" s="8"/>
    </row>
    <row r="169" spans="1:7" s="6" customFormat="1">
      <c r="A169" s="117"/>
      <c r="C169" s="8"/>
      <c r="D169" s="8"/>
      <c r="E169" s="8"/>
      <c r="F169" s="8"/>
      <c r="G169" s="8"/>
    </row>
    <row r="170" spans="1:7" s="6" customFormat="1">
      <c r="A170" s="117"/>
      <c r="C170" s="8"/>
      <c r="D170" s="8"/>
      <c r="E170" s="8"/>
      <c r="F170" s="8"/>
      <c r="G170" s="8"/>
    </row>
    <row r="171" spans="1:7" s="6" customFormat="1">
      <c r="A171" s="117"/>
      <c r="C171" s="8"/>
      <c r="D171" s="8"/>
      <c r="E171" s="8"/>
      <c r="F171" s="8"/>
      <c r="G171" s="8"/>
    </row>
    <row r="172" spans="1:7" s="6" customFormat="1">
      <c r="A172" s="117"/>
      <c r="C172" s="8"/>
      <c r="D172" s="8"/>
      <c r="E172" s="8"/>
      <c r="F172" s="8"/>
      <c r="G172" s="8"/>
    </row>
    <row r="173" spans="1:7" s="6" customFormat="1">
      <c r="A173" s="117"/>
      <c r="C173" s="8"/>
      <c r="D173" s="8"/>
      <c r="E173" s="8"/>
      <c r="F173" s="8"/>
      <c r="G173" s="8"/>
    </row>
    <row r="174" spans="1:7" s="6" customFormat="1">
      <c r="A174" s="117"/>
      <c r="C174" s="8"/>
      <c r="D174" s="8"/>
      <c r="E174" s="8"/>
      <c r="F174" s="8"/>
      <c r="G174" s="8"/>
    </row>
    <row r="175" spans="1:7" s="6" customFormat="1">
      <c r="A175" s="117"/>
      <c r="C175" s="8"/>
      <c r="D175" s="8"/>
      <c r="E175" s="8"/>
      <c r="F175" s="8"/>
      <c r="G175" s="8"/>
    </row>
    <row r="176" spans="1:7" s="6" customFormat="1">
      <c r="A176" s="117"/>
      <c r="C176" s="8"/>
      <c r="D176" s="8"/>
      <c r="E176" s="8"/>
      <c r="F176" s="8"/>
      <c r="G176" s="8"/>
    </row>
    <row r="177" spans="1:7" s="6" customFormat="1">
      <c r="A177" s="117"/>
      <c r="C177" s="8"/>
      <c r="D177" s="8"/>
      <c r="E177" s="8"/>
      <c r="F177" s="8"/>
      <c r="G177" s="8"/>
    </row>
    <row r="178" spans="1:7" s="6" customFormat="1">
      <c r="A178" s="117"/>
      <c r="C178" s="8"/>
      <c r="D178" s="8"/>
      <c r="E178" s="8"/>
      <c r="F178" s="8"/>
      <c r="G178" s="8"/>
    </row>
    <row r="179" spans="1:7" s="6" customFormat="1">
      <c r="A179" s="117"/>
      <c r="C179" s="8"/>
      <c r="D179" s="8"/>
      <c r="E179" s="8"/>
      <c r="F179" s="8"/>
      <c r="G179" s="8"/>
    </row>
    <row r="180" spans="1:7" s="6" customFormat="1">
      <c r="A180" s="117"/>
      <c r="C180" s="8"/>
      <c r="D180" s="8"/>
      <c r="E180" s="8"/>
      <c r="F180" s="8"/>
      <c r="G180" s="8"/>
    </row>
    <row r="181" spans="1:7" s="6" customFormat="1">
      <c r="A181" s="117"/>
      <c r="C181" s="8"/>
      <c r="D181" s="8"/>
      <c r="E181" s="8"/>
      <c r="F181" s="8"/>
      <c r="G181" s="8"/>
    </row>
    <row r="182" spans="1:7" s="6" customFormat="1">
      <c r="A182" s="117"/>
      <c r="C182" s="8"/>
      <c r="D182" s="8"/>
      <c r="E182" s="8"/>
      <c r="F182" s="8"/>
      <c r="G182" s="8"/>
    </row>
    <row r="183" spans="1:7" s="6" customFormat="1">
      <c r="A183" s="117"/>
      <c r="C183" s="8"/>
      <c r="D183" s="8"/>
      <c r="E183" s="8"/>
      <c r="F183" s="8"/>
      <c r="G183" s="8"/>
    </row>
    <row r="184" spans="1:7" s="6" customFormat="1">
      <c r="A184" s="117"/>
      <c r="C184" s="8"/>
      <c r="D184" s="8"/>
      <c r="E184" s="8"/>
      <c r="F184" s="8"/>
      <c r="G184" s="8"/>
    </row>
    <row r="185" spans="1:7" s="6" customFormat="1">
      <c r="A185" s="117"/>
      <c r="C185" s="8"/>
      <c r="D185" s="8"/>
      <c r="E185" s="8"/>
      <c r="F185" s="8"/>
      <c r="G185" s="8"/>
    </row>
    <row r="186" spans="1:7" s="6" customFormat="1">
      <c r="A186" s="117"/>
      <c r="C186" s="8"/>
      <c r="D186" s="8"/>
      <c r="E186" s="8"/>
      <c r="F186" s="8"/>
      <c r="G186" s="8"/>
    </row>
    <row r="187" spans="1:7" s="6" customFormat="1">
      <c r="A187" s="117"/>
      <c r="C187" s="8"/>
      <c r="D187" s="8"/>
      <c r="E187" s="8"/>
      <c r="F187" s="8"/>
      <c r="G187" s="8"/>
    </row>
    <row r="188" spans="1:7" s="6" customFormat="1">
      <c r="A188" s="117"/>
      <c r="C188" s="8"/>
      <c r="D188" s="8"/>
      <c r="E188" s="8"/>
      <c r="F188" s="8"/>
      <c r="G188" s="8"/>
    </row>
    <row r="189" spans="1:7" s="6" customFormat="1">
      <c r="A189" s="117"/>
      <c r="C189" s="8"/>
      <c r="D189" s="8"/>
      <c r="E189" s="8"/>
      <c r="F189" s="8"/>
      <c r="G189" s="8"/>
    </row>
    <row r="190" spans="1:7" s="6" customFormat="1">
      <c r="A190" s="117"/>
      <c r="C190" s="8"/>
      <c r="D190" s="8"/>
      <c r="E190" s="8"/>
      <c r="F190" s="8"/>
      <c r="G190" s="8"/>
    </row>
    <row r="191" spans="1:7" s="6" customFormat="1">
      <c r="A191" s="117"/>
      <c r="C191" s="8"/>
      <c r="D191" s="8"/>
      <c r="E191" s="8"/>
      <c r="F191" s="8"/>
      <c r="G191" s="8"/>
    </row>
    <row r="192" spans="1:7" s="6" customFormat="1">
      <c r="A192" s="117"/>
      <c r="C192" s="8"/>
      <c r="D192" s="8"/>
      <c r="E192" s="8"/>
      <c r="F192" s="8"/>
      <c r="G192" s="8"/>
    </row>
    <row r="193" spans="1:7" s="6" customFormat="1">
      <c r="A193" s="117"/>
      <c r="C193" s="8"/>
      <c r="D193" s="8"/>
      <c r="E193" s="8"/>
      <c r="F193" s="8"/>
      <c r="G193" s="8"/>
    </row>
    <row r="194" spans="1:7" s="6" customFormat="1">
      <c r="A194" s="117"/>
      <c r="C194" s="8"/>
      <c r="D194" s="8"/>
      <c r="E194" s="8"/>
      <c r="F194" s="8"/>
      <c r="G194" s="8"/>
    </row>
    <row r="195" spans="1:7" s="6" customFormat="1">
      <c r="A195" s="117"/>
      <c r="C195" s="8"/>
      <c r="D195" s="8"/>
      <c r="E195" s="8"/>
      <c r="F195" s="8"/>
      <c r="G195" s="8"/>
    </row>
    <row r="196" spans="1:7" s="6" customFormat="1">
      <c r="A196" s="117"/>
      <c r="C196" s="8"/>
      <c r="D196" s="8"/>
      <c r="E196" s="8"/>
      <c r="F196" s="8"/>
      <c r="G196" s="8"/>
    </row>
    <row r="197" spans="1:7" s="6" customFormat="1">
      <c r="A197" s="117"/>
      <c r="C197" s="8"/>
      <c r="D197" s="8"/>
      <c r="E197" s="8"/>
      <c r="F197" s="8"/>
      <c r="G197" s="8"/>
    </row>
    <row r="198" spans="1:7" s="6" customFormat="1">
      <c r="A198" s="117"/>
      <c r="C198" s="8"/>
      <c r="D198" s="8"/>
      <c r="E198" s="8"/>
      <c r="F198" s="8"/>
      <c r="G198" s="8"/>
    </row>
    <row r="199" spans="1:7" s="6" customFormat="1">
      <c r="A199" s="117"/>
      <c r="C199" s="8"/>
      <c r="D199" s="8"/>
      <c r="E199" s="8"/>
      <c r="F199" s="8"/>
      <c r="G199" s="8"/>
    </row>
    <row r="200" spans="1:7" s="6" customFormat="1">
      <c r="A200" s="117"/>
      <c r="C200" s="8"/>
      <c r="D200" s="8"/>
      <c r="E200" s="8"/>
      <c r="F200" s="8"/>
      <c r="G200" s="8"/>
    </row>
    <row r="201" spans="1:7" s="6" customFormat="1">
      <c r="A201" s="117"/>
      <c r="C201" s="8"/>
      <c r="D201" s="8"/>
      <c r="E201" s="8"/>
      <c r="F201" s="8"/>
      <c r="G201" s="8"/>
    </row>
    <row r="202" spans="1:7" s="6" customFormat="1">
      <c r="A202" s="117"/>
      <c r="C202" s="8"/>
      <c r="D202" s="8"/>
      <c r="E202" s="8"/>
      <c r="F202" s="8"/>
      <c r="G202" s="8"/>
    </row>
    <row r="203" spans="1:7" s="6" customFormat="1">
      <c r="A203" s="117"/>
      <c r="C203" s="8"/>
      <c r="D203" s="8"/>
      <c r="E203" s="8"/>
      <c r="F203" s="8"/>
      <c r="G203" s="8"/>
    </row>
    <row r="204" spans="1:7" s="6" customFormat="1">
      <c r="A204" s="117"/>
      <c r="C204" s="8"/>
      <c r="D204" s="8"/>
      <c r="E204" s="8"/>
      <c r="F204" s="8"/>
      <c r="G204" s="8"/>
    </row>
    <row r="205" spans="1:7" s="6" customFormat="1">
      <c r="A205" s="117"/>
      <c r="C205" s="8"/>
      <c r="D205" s="8"/>
      <c r="E205" s="8"/>
      <c r="F205" s="8"/>
      <c r="G205" s="8"/>
    </row>
    <row r="206" spans="1:7" s="6" customFormat="1">
      <c r="A206" s="117"/>
      <c r="C206" s="8"/>
      <c r="D206" s="8"/>
      <c r="E206" s="8"/>
      <c r="F206" s="8"/>
      <c r="G206" s="8"/>
    </row>
    <row r="207" spans="1:7" s="6" customFormat="1">
      <c r="A207" s="117"/>
      <c r="C207" s="8"/>
      <c r="D207" s="8"/>
      <c r="E207" s="8"/>
      <c r="F207" s="8"/>
      <c r="G207" s="8"/>
    </row>
    <row r="208" spans="1:7" s="6" customFormat="1">
      <c r="A208" s="117"/>
      <c r="C208" s="8"/>
      <c r="D208" s="8"/>
      <c r="E208" s="8"/>
      <c r="F208" s="8"/>
      <c r="G208" s="8"/>
    </row>
    <row r="209" spans="1:7" s="6" customFormat="1">
      <c r="A209" s="117"/>
      <c r="C209" s="8"/>
      <c r="D209" s="8"/>
      <c r="E209" s="8"/>
      <c r="F209" s="8"/>
      <c r="G209" s="8"/>
    </row>
    <row r="210" spans="1:7" s="6" customFormat="1">
      <c r="A210" s="117"/>
      <c r="C210" s="8"/>
      <c r="D210" s="8"/>
      <c r="E210" s="8"/>
      <c r="F210" s="8"/>
      <c r="G210" s="8"/>
    </row>
    <row r="211" spans="1:7" s="6" customFormat="1">
      <c r="A211" s="117"/>
      <c r="C211" s="8"/>
      <c r="D211" s="8"/>
      <c r="E211" s="8"/>
      <c r="F211" s="8"/>
      <c r="G211" s="8"/>
    </row>
    <row r="212" spans="1:7" s="6" customFormat="1">
      <c r="A212" s="117"/>
      <c r="C212" s="8"/>
      <c r="D212" s="8"/>
      <c r="E212" s="8"/>
      <c r="F212" s="8"/>
      <c r="G212" s="8"/>
    </row>
    <row r="213" spans="1:7" s="6" customFormat="1">
      <c r="A213" s="117"/>
      <c r="C213" s="8"/>
      <c r="D213" s="8"/>
      <c r="E213" s="8"/>
      <c r="F213" s="8"/>
      <c r="G213" s="8"/>
    </row>
    <row r="214" spans="1:7" s="6" customFormat="1">
      <c r="A214" s="117"/>
      <c r="C214" s="8"/>
      <c r="D214" s="8"/>
      <c r="E214" s="8"/>
      <c r="F214" s="8"/>
      <c r="G214" s="8"/>
    </row>
    <row r="215" spans="1:7" s="6" customFormat="1">
      <c r="A215" s="117"/>
      <c r="C215" s="8"/>
      <c r="D215" s="8"/>
      <c r="E215" s="8"/>
      <c r="F215" s="8"/>
      <c r="G215" s="8"/>
    </row>
    <row r="216" spans="1:7" s="6" customFormat="1">
      <c r="A216" s="117"/>
      <c r="C216" s="8"/>
      <c r="D216" s="8"/>
      <c r="E216" s="8"/>
      <c r="F216" s="8"/>
      <c r="G216" s="8"/>
    </row>
    <row r="217" spans="1:7" s="6" customFormat="1">
      <c r="A217" s="117"/>
      <c r="C217" s="8"/>
      <c r="D217" s="8"/>
      <c r="E217" s="8"/>
      <c r="F217" s="8"/>
      <c r="G217" s="8"/>
    </row>
    <row r="218" spans="1:7" s="6" customFormat="1">
      <c r="A218" s="117"/>
      <c r="C218" s="8"/>
      <c r="D218" s="8"/>
      <c r="E218" s="8"/>
      <c r="F218" s="8"/>
      <c r="G218" s="8"/>
    </row>
    <row r="219" spans="1:7" s="6" customFormat="1">
      <c r="A219" s="117"/>
      <c r="C219" s="8"/>
      <c r="D219" s="8"/>
      <c r="E219" s="8"/>
      <c r="F219" s="8"/>
      <c r="G219" s="8"/>
    </row>
    <row r="220" spans="1:7" s="6" customFormat="1">
      <c r="A220" s="117"/>
      <c r="C220" s="8"/>
      <c r="D220" s="8"/>
      <c r="E220" s="8"/>
      <c r="F220" s="8"/>
      <c r="G220" s="8"/>
    </row>
    <row r="221" spans="1:7" s="6" customFormat="1">
      <c r="A221" s="117"/>
      <c r="C221" s="8"/>
      <c r="D221" s="8"/>
      <c r="E221" s="8"/>
      <c r="F221" s="8"/>
      <c r="G221" s="8"/>
    </row>
    <row r="222" spans="1:7" s="6" customFormat="1">
      <c r="A222" s="117"/>
      <c r="C222" s="8"/>
      <c r="D222" s="8"/>
      <c r="E222" s="8"/>
      <c r="F222" s="8"/>
      <c r="G222" s="8"/>
    </row>
    <row r="223" spans="1:7" s="6" customFormat="1">
      <c r="A223" s="117"/>
      <c r="C223" s="8"/>
      <c r="D223" s="8"/>
      <c r="E223" s="8"/>
      <c r="F223" s="8"/>
      <c r="G223" s="8"/>
    </row>
    <row r="224" spans="1:7" s="6" customFormat="1">
      <c r="A224" s="117"/>
      <c r="C224" s="8"/>
      <c r="D224" s="8"/>
      <c r="E224" s="8"/>
      <c r="F224" s="8"/>
      <c r="G224" s="8"/>
    </row>
    <row r="225" spans="1:7" s="6" customFormat="1">
      <c r="A225" s="117"/>
      <c r="C225" s="8"/>
      <c r="D225" s="8"/>
      <c r="E225" s="8"/>
      <c r="F225" s="8"/>
      <c r="G225" s="8"/>
    </row>
    <row r="226" spans="1:7" s="6" customFormat="1">
      <c r="A226" s="117"/>
      <c r="C226" s="8"/>
      <c r="D226" s="8"/>
      <c r="E226" s="8"/>
      <c r="F226" s="8"/>
      <c r="G226" s="8"/>
    </row>
    <row r="227" spans="1:7" s="6" customFormat="1">
      <c r="A227" s="117"/>
      <c r="C227" s="8"/>
      <c r="D227" s="8"/>
      <c r="E227" s="8"/>
      <c r="F227" s="8"/>
      <c r="G227" s="8"/>
    </row>
    <row r="228" spans="1:7" s="6" customFormat="1">
      <c r="A228" s="117"/>
      <c r="C228" s="8"/>
      <c r="D228" s="8"/>
      <c r="E228" s="8"/>
      <c r="F228" s="8"/>
      <c r="G228" s="8"/>
    </row>
    <row r="229" spans="1:7" s="6" customFormat="1">
      <c r="A229" s="117"/>
      <c r="C229" s="8"/>
      <c r="D229" s="8"/>
      <c r="E229" s="8"/>
      <c r="F229" s="8"/>
      <c r="G229" s="8"/>
    </row>
    <row r="230" spans="1:7" s="6" customFormat="1">
      <c r="A230" s="117"/>
      <c r="C230" s="8"/>
      <c r="D230" s="8"/>
      <c r="E230" s="8"/>
      <c r="F230" s="8"/>
      <c r="G230" s="8"/>
    </row>
    <row r="231" spans="1:7" s="6" customFormat="1">
      <c r="A231" s="117"/>
      <c r="C231" s="8"/>
      <c r="D231" s="8"/>
      <c r="E231" s="8"/>
      <c r="F231" s="8"/>
      <c r="G231" s="8"/>
    </row>
    <row r="232" spans="1:7" s="6" customFormat="1">
      <c r="A232" s="117"/>
      <c r="C232" s="8"/>
      <c r="D232" s="8"/>
      <c r="E232" s="8"/>
      <c r="F232" s="8"/>
      <c r="G232" s="8"/>
    </row>
    <row r="233" spans="1:7" s="6" customFormat="1">
      <c r="A233" s="117"/>
      <c r="C233" s="8"/>
      <c r="D233" s="8"/>
      <c r="E233" s="8"/>
      <c r="F233" s="8"/>
      <c r="G233" s="8"/>
    </row>
    <row r="234" spans="1:7" s="6" customFormat="1">
      <c r="A234" s="117"/>
      <c r="C234" s="8"/>
      <c r="D234" s="8"/>
      <c r="E234" s="8"/>
      <c r="F234" s="8"/>
      <c r="G234" s="8"/>
    </row>
    <row r="235" spans="1:7" s="6" customFormat="1">
      <c r="A235" s="117"/>
      <c r="C235" s="8"/>
      <c r="D235" s="8"/>
      <c r="E235" s="8"/>
      <c r="F235" s="8"/>
      <c r="G235" s="8"/>
    </row>
    <row r="236" spans="1:7" s="6" customFormat="1">
      <c r="A236" s="117"/>
      <c r="C236" s="8"/>
      <c r="D236" s="8"/>
      <c r="E236" s="8"/>
      <c r="F236" s="8"/>
      <c r="G236" s="8"/>
    </row>
    <row r="237" spans="1:7" s="6" customFormat="1">
      <c r="A237" s="117"/>
      <c r="C237" s="8"/>
      <c r="D237" s="8"/>
      <c r="E237" s="8"/>
      <c r="F237" s="8"/>
      <c r="G237" s="8"/>
    </row>
    <row r="238" spans="1:7" s="6" customFormat="1">
      <c r="A238" s="117"/>
      <c r="C238" s="8"/>
      <c r="D238" s="8"/>
      <c r="E238" s="8"/>
      <c r="F238" s="8"/>
      <c r="G238" s="8"/>
    </row>
    <row r="239" spans="1:7" s="6" customFormat="1">
      <c r="A239" s="117"/>
      <c r="C239" s="8"/>
      <c r="D239" s="8"/>
      <c r="E239" s="8"/>
      <c r="F239" s="8"/>
      <c r="G239" s="8"/>
    </row>
    <row r="240" spans="1:7" s="6" customFormat="1">
      <c r="A240" s="117"/>
      <c r="C240" s="8"/>
      <c r="D240" s="8"/>
      <c r="E240" s="8"/>
      <c r="F240" s="8"/>
      <c r="G240" s="8"/>
    </row>
    <row r="241" spans="1:7" s="6" customFormat="1">
      <c r="A241" s="117"/>
      <c r="C241" s="8"/>
      <c r="D241" s="8"/>
      <c r="E241" s="8"/>
      <c r="F241" s="8"/>
      <c r="G241" s="8"/>
    </row>
    <row r="242" spans="1:7" s="6" customFormat="1">
      <c r="A242" s="117"/>
      <c r="C242" s="8"/>
      <c r="D242" s="8"/>
      <c r="E242" s="8"/>
      <c r="F242" s="8"/>
      <c r="G242" s="8"/>
    </row>
    <row r="243" spans="1:7" s="6" customFormat="1">
      <c r="A243" s="117"/>
      <c r="C243" s="8"/>
      <c r="D243" s="8"/>
      <c r="E243" s="8"/>
      <c r="F243" s="8"/>
      <c r="G243" s="8"/>
    </row>
    <row r="244" spans="1:7" s="6" customFormat="1">
      <c r="A244" s="117"/>
      <c r="C244" s="8"/>
      <c r="D244" s="8"/>
      <c r="E244" s="8"/>
      <c r="F244" s="8"/>
      <c r="G244" s="8"/>
    </row>
    <row r="245" spans="1:7" s="6" customFormat="1">
      <c r="A245" s="117"/>
      <c r="C245" s="8"/>
      <c r="D245" s="8"/>
      <c r="E245" s="8"/>
      <c r="F245" s="8"/>
      <c r="G245" s="8"/>
    </row>
    <row r="246" spans="1:7" s="6" customFormat="1">
      <c r="A246" s="117"/>
      <c r="C246" s="8"/>
      <c r="D246" s="8"/>
      <c r="E246" s="8"/>
      <c r="F246" s="8"/>
      <c r="G246" s="8"/>
    </row>
    <row r="247" spans="1:7" s="6" customFormat="1">
      <c r="A247" s="117"/>
      <c r="C247" s="8"/>
      <c r="D247" s="8"/>
      <c r="E247" s="8"/>
      <c r="F247" s="8"/>
      <c r="G247" s="8"/>
    </row>
  </sheetData>
  <sheetProtection formatCells="0" formatColumns="0" formatRows="0" insertColumns="0" insertRows="0" insertHyperlinks="0" deleteColumns="0" deleteRows="0" sort="0" autoFilter="0" pivotTables="0"/>
  <customSheetViews>
    <customSheetView guid="{1E3D5FB9-014E-4051-8AD5-DB0A17D05797}" scale="75" showPageBreaks="1" printArea="1" view="pageBreakPreview" topLeftCell="A34">
      <selection activeCell="D81" sqref="D81"/>
      <pageMargins left="0.78740157480314998" right="0.39370078740157499" top="0.59055118110236204" bottom="0.59055118110236204" header="0.39370078740157499" footer="0.196850393700787"/>
      <pageSetup paperSize="9" scale="50" orientation="portrait"/>
      <headerFooter alignWithMargins="0"/>
    </customSheetView>
    <customSheetView guid="{43DCEB14-ADF8-4168-9283-6542A71D3CF7}" scale="75" showPageBreaks="1" printArea="1" view="pageBreakPreview" topLeftCell="A43">
      <selection activeCell="A21" sqref="A21:J21"/>
      <pageMargins left="0.78740157480314998" right="0.39370078740157499" top="0.59055118110236204" bottom="0.59055118110236204" header="0.39370078740157499" footer="0.196850393700787"/>
      <pageSetup paperSize="9" scale="50" orientation="portrait"/>
      <headerFooter alignWithMargins="0"/>
    </customSheetView>
  </customSheetViews>
  <mergeCells count="34">
    <mergeCell ref="A2:B2"/>
    <mergeCell ref="A3:B3"/>
    <mergeCell ref="A4:B4"/>
    <mergeCell ref="A5:B5"/>
    <mergeCell ref="D5:E5"/>
    <mergeCell ref="C2:H4"/>
    <mergeCell ref="B7:E7"/>
    <mergeCell ref="B8:E8"/>
    <mergeCell ref="B9:E9"/>
    <mergeCell ref="B10:E10"/>
    <mergeCell ref="B12:E12"/>
    <mergeCell ref="A13:B13"/>
    <mergeCell ref="D13:F13"/>
    <mergeCell ref="B14:C14"/>
    <mergeCell ref="D14:F14"/>
    <mergeCell ref="A15:B15"/>
    <mergeCell ref="B16:D16"/>
    <mergeCell ref="B17:E17"/>
    <mergeCell ref="B18:C18"/>
    <mergeCell ref="A21:G21"/>
    <mergeCell ref="B22:E22"/>
    <mergeCell ref="A23:G23"/>
    <mergeCell ref="D25:G25"/>
    <mergeCell ref="A28:G28"/>
    <mergeCell ref="A44:G44"/>
    <mergeCell ref="A51:G51"/>
    <mergeCell ref="A25:A26"/>
    <mergeCell ref="B25:B26"/>
    <mergeCell ref="C25:C26"/>
    <mergeCell ref="A58:G58"/>
    <mergeCell ref="A60:G60"/>
    <mergeCell ref="A64:G64"/>
    <mergeCell ref="D77:F77"/>
    <mergeCell ref="D78:F78"/>
  </mergeCells>
  <pageMargins left="0.78740157480314998" right="0.39370078740157499" top="0.59055118110236204" bottom="0.59055118110236204" header="0.39370078740157499" footer="0.196850393700787"/>
  <pageSetup paperSize="9" scale="5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4506668294322"/>
  </sheetPr>
  <dimension ref="A1:K339"/>
  <sheetViews>
    <sheetView view="pageBreakPreview" topLeftCell="A15" zoomScale="80" zoomScaleNormal="65" workbookViewId="0">
      <selection activeCell="C110" sqref="C110"/>
    </sheetView>
  </sheetViews>
  <sheetFormatPr defaultColWidth="9.109375" defaultRowHeight="18"/>
  <cols>
    <col min="1" max="1" width="56.33203125" style="48" customWidth="1"/>
    <col min="2" max="2" width="14.88671875" style="66" customWidth="1"/>
    <col min="3" max="3" width="13.44140625" style="66" customWidth="1"/>
    <col min="4" max="4" width="15.6640625" style="48" customWidth="1"/>
    <col min="5" max="5" width="16.44140625" style="48" customWidth="1"/>
    <col min="6" max="6" width="16.88671875" style="48" customWidth="1"/>
    <col min="7" max="7" width="17.5546875" style="48" customWidth="1"/>
    <col min="8" max="8" width="31.33203125" style="169" customWidth="1"/>
    <col min="9" max="9" width="9.109375" style="48"/>
    <col min="10" max="10" width="23.6640625" style="48" customWidth="1"/>
    <col min="11" max="16384" width="9.109375" style="48"/>
  </cols>
  <sheetData>
    <row r="1" spans="1:8">
      <c r="A1" s="266" t="s">
        <v>99</v>
      </c>
      <c r="B1" s="266"/>
      <c r="C1" s="266"/>
      <c r="D1" s="266"/>
      <c r="E1" s="266"/>
      <c r="F1" s="266"/>
      <c r="G1" s="266"/>
      <c r="H1" s="266"/>
    </row>
    <row r="2" spans="1:8">
      <c r="A2" s="170"/>
      <c r="B2" s="140"/>
      <c r="C2" s="140"/>
      <c r="D2" s="170"/>
      <c r="E2" s="170"/>
      <c r="F2" s="170"/>
      <c r="G2" s="170"/>
    </row>
    <row r="3" spans="1:8" ht="96.75" customHeight="1">
      <c r="A3" s="263" t="s">
        <v>38</v>
      </c>
      <c r="B3" s="264" t="s">
        <v>39</v>
      </c>
      <c r="C3" s="265" t="s">
        <v>40</v>
      </c>
      <c r="D3" s="264" t="s">
        <v>41</v>
      </c>
      <c r="E3" s="264"/>
      <c r="F3" s="264"/>
      <c r="G3" s="264"/>
      <c r="H3" s="55" t="s">
        <v>100</v>
      </c>
    </row>
    <row r="4" spans="1:8" ht="27.75" customHeight="1">
      <c r="A4" s="263"/>
      <c r="B4" s="264"/>
      <c r="C4" s="265"/>
      <c r="D4" s="142" t="s">
        <v>42</v>
      </c>
      <c r="E4" s="142" t="s">
        <v>101</v>
      </c>
      <c r="F4" s="142" t="s">
        <v>44</v>
      </c>
      <c r="G4" s="142" t="s">
        <v>45</v>
      </c>
      <c r="H4" s="55"/>
    </row>
    <row r="5" spans="1:8" ht="20.25" customHeight="1">
      <c r="A5" s="54">
        <v>1</v>
      </c>
      <c r="B5" s="55">
        <v>2</v>
      </c>
      <c r="C5" s="55">
        <v>3</v>
      </c>
      <c r="D5" s="55">
        <v>4</v>
      </c>
      <c r="E5" s="55">
        <v>5</v>
      </c>
      <c r="F5" s="55">
        <v>6</v>
      </c>
      <c r="G5" s="55">
        <v>7</v>
      </c>
      <c r="H5" s="55">
        <v>8</v>
      </c>
    </row>
    <row r="6" spans="1:8" s="47" customFormat="1" ht="20.100000000000001" customHeight="1">
      <c r="A6" s="258" t="s">
        <v>102</v>
      </c>
      <c r="B6" s="259"/>
      <c r="C6" s="259"/>
      <c r="D6" s="259"/>
      <c r="E6" s="259"/>
      <c r="F6" s="259"/>
      <c r="G6" s="259"/>
      <c r="H6" s="260"/>
    </row>
    <row r="7" spans="1:8" s="47" customFormat="1" ht="60" customHeight="1">
      <c r="A7" s="171" t="s">
        <v>103</v>
      </c>
      <c r="B7" s="172">
        <v>1000</v>
      </c>
      <c r="C7" s="74">
        <f>C8</f>
        <v>136</v>
      </c>
      <c r="D7" s="74">
        <f>D8</f>
        <v>41</v>
      </c>
      <c r="E7" s="74">
        <f>E8</f>
        <v>194</v>
      </c>
      <c r="F7" s="74">
        <f>D7-E7</f>
        <v>-153</v>
      </c>
      <c r="G7" s="74">
        <f>E7/D7%</f>
        <v>473.17073170731697</v>
      </c>
      <c r="H7" s="173"/>
    </row>
    <row r="8" spans="1:8" s="47" customFormat="1" ht="19.5" customHeight="1">
      <c r="A8" s="69" t="s">
        <v>104</v>
      </c>
      <c r="B8" s="54" t="s">
        <v>105</v>
      </c>
      <c r="C8" s="70">
        <v>136</v>
      </c>
      <c r="D8" s="70">
        <v>41</v>
      </c>
      <c r="E8" s="70">
        <v>194</v>
      </c>
      <c r="F8" s="70">
        <f t="shared" ref="F8:F69" si="0">D8-E8</f>
        <v>-153</v>
      </c>
      <c r="G8" s="70">
        <f t="shared" ref="G8:G69" si="1">E8/D8%</f>
        <v>473.17073170731697</v>
      </c>
      <c r="H8" s="173"/>
    </row>
    <row r="9" spans="1:8" ht="57.75" customHeight="1">
      <c r="A9" s="171" t="s">
        <v>106</v>
      </c>
      <c r="B9" s="172">
        <v>1010</v>
      </c>
      <c r="C9" s="75">
        <f>SUM(C10:C17)</f>
        <v>2641</v>
      </c>
      <c r="D9" s="75">
        <f>SUM(D10:D17)</f>
        <v>4851</v>
      </c>
      <c r="E9" s="75">
        <f>SUM(E10:E17)</f>
        <v>2987</v>
      </c>
      <c r="F9" s="74">
        <f t="shared" si="0"/>
        <v>1864</v>
      </c>
      <c r="G9" s="74">
        <f t="shared" si="1"/>
        <v>61.574933003504434</v>
      </c>
      <c r="H9" s="64"/>
    </row>
    <row r="10" spans="1:8" ht="20.100000000000001" customHeight="1">
      <c r="A10" s="69" t="s">
        <v>107</v>
      </c>
      <c r="B10" s="55">
        <v>1011</v>
      </c>
      <c r="C10" s="70"/>
      <c r="D10" s="154"/>
      <c r="E10" s="70"/>
      <c r="F10" s="70"/>
      <c r="G10" s="70"/>
      <c r="H10" s="64"/>
    </row>
    <row r="11" spans="1:8" ht="20.100000000000001" customHeight="1">
      <c r="A11" s="69" t="s">
        <v>108</v>
      </c>
      <c r="B11" s="55">
        <v>1012</v>
      </c>
      <c r="C11" s="70"/>
      <c r="D11" s="70"/>
      <c r="E11" s="70"/>
      <c r="F11" s="70">
        <f>D11-E11</f>
        <v>0</v>
      </c>
      <c r="G11" s="70"/>
      <c r="H11" s="64"/>
    </row>
    <row r="12" spans="1:8" ht="20.100000000000001" customHeight="1">
      <c r="A12" s="69" t="s">
        <v>109</v>
      </c>
      <c r="B12" s="55">
        <v>1013</v>
      </c>
      <c r="C12" s="70">
        <f>652+164</f>
        <v>816</v>
      </c>
      <c r="D12" s="70">
        <v>2365</v>
      </c>
      <c r="E12" s="70">
        <v>691</v>
      </c>
      <c r="F12" s="70">
        <f t="shared" si="0"/>
        <v>1674</v>
      </c>
      <c r="G12" s="70">
        <f t="shared" si="1"/>
        <v>29.217758985200799</v>
      </c>
      <c r="H12" s="64"/>
    </row>
    <row r="13" spans="1:8" ht="20.100000000000001" customHeight="1">
      <c r="A13" s="69" t="s">
        <v>110</v>
      </c>
      <c r="B13" s="55">
        <v>1014</v>
      </c>
      <c r="C13" s="70">
        <v>1460</v>
      </c>
      <c r="D13" s="70">
        <v>1674</v>
      </c>
      <c r="E13" s="70">
        <v>1829</v>
      </c>
      <c r="F13" s="70">
        <f t="shared" si="0"/>
        <v>-155</v>
      </c>
      <c r="G13" s="70">
        <f t="shared" si="1"/>
        <v>109.259259259259</v>
      </c>
      <c r="H13" s="64"/>
    </row>
    <row r="14" spans="1:8" ht="20.100000000000001" customHeight="1">
      <c r="A14" s="69" t="s">
        <v>111</v>
      </c>
      <c r="B14" s="55">
        <v>1015</v>
      </c>
      <c r="C14" s="70">
        <v>317</v>
      </c>
      <c r="D14" s="70">
        <v>359</v>
      </c>
      <c r="E14" s="70">
        <v>398</v>
      </c>
      <c r="F14" s="70">
        <f t="shared" si="0"/>
        <v>-39</v>
      </c>
      <c r="G14" s="70">
        <f t="shared" si="1"/>
        <v>110.863509749304</v>
      </c>
      <c r="H14" s="64"/>
    </row>
    <row r="15" spans="1:8" ht="52.8" customHeight="1">
      <c r="A15" s="69" t="s">
        <v>112</v>
      </c>
      <c r="B15" s="55">
        <v>1016</v>
      </c>
      <c r="C15" s="70"/>
      <c r="D15" s="70">
        <v>205</v>
      </c>
      <c r="E15" s="70"/>
      <c r="F15" s="70">
        <f t="shared" si="0"/>
        <v>205</v>
      </c>
      <c r="G15" s="70">
        <f t="shared" si="1"/>
        <v>0</v>
      </c>
      <c r="H15" s="64"/>
    </row>
    <row r="16" spans="1:8" ht="36">
      <c r="A16" s="69" t="s">
        <v>113</v>
      </c>
      <c r="B16" s="55">
        <v>1017</v>
      </c>
      <c r="C16" s="70">
        <v>41</v>
      </c>
      <c r="D16" s="70">
        <v>205</v>
      </c>
      <c r="E16" s="70">
        <v>63</v>
      </c>
      <c r="F16" s="70">
        <f t="shared" si="0"/>
        <v>142</v>
      </c>
      <c r="G16" s="70">
        <f t="shared" si="1"/>
        <v>30.731707317073173</v>
      </c>
      <c r="H16" s="64"/>
    </row>
    <row r="17" spans="1:8" ht="20.100000000000001" customHeight="1">
      <c r="A17" s="69" t="s">
        <v>114</v>
      </c>
      <c r="B17" s="55">
        <v>1018</v>
      </c>
      <c r="C17" s="70">
        <f>SUM(C18:C20)</f>
        <v>7</v>
      </c>
      <c r="D17" s="70">
        <f>D18</f>
        <v>43</v>
      </c>
      <c r="E17" s="70">
        <f>SUM(E18:E21)</f>
        <v>6</v>
      </c>
      <c r="F17" s="70">
        <f t="shared" si="0"/>
        <v>37</v>
      </c>
      <c r="G17" s="70">
        <f t="shared" si="1"/>
        <v>13.953488372093</v>
      </c>
      <c r="H17" s="64"/>
    </row>
    <row r="18" spans="1:8" ht="20.100000000000001" customHeight="1">
      <c r="A18" s="69" t="s">
        <v>115</v>
      </c>
      <c r="B18" s="55" t="s">
        <v>116</v>
      </c>
      <c r="C18" s="70">
        <v>7</v>
      </c>
      <c r="D18" s="70">
        <v>43</v>
      </c>
      <c r="E18" s="70">
        <v>6</v>
      </c>
      <c r="F18" s="70">
        <f t="shared" si="0"/>
        <v>37</v>
      </c>
      <c r="G18" s="70">
        <f t="shared" si="1"/>
        <v>13.953488372093</v>
      </c>
      <c r="H18" s="64"/>
    </row>
    <row r="19" spans="1:8" ht="20.100000000000001" customHeight="1">
      <c r="A19" s="69" t="s">
        <v>117</v>
      </c>
      <c r="B19" s="55" t="s">
        <v>118</v>
      </c>
      <c r="C19" s="70"/>
      <c r="D19" s="70"/>
      <c r="E19" s="70"/>
      <c r="F19" s="70">
        <f t="shared" si="0"/>
        <v>0</v>
      </c>
      <c r="G19" s="174" t="e">
        <f t="shared" si="1"/>
        <v>#DIV/0!</v>
      </c>
      <c r="H19" s="64"/>
    </row>
    <row r="20" spans="1:8" ht="20.100000000000001" customHeight="1">
      <c r="A20" s="69" t="s">
        <v>119</v>
      </c>
      <c r="B20" s="55" t="s">
        <v>120</v>
      </c>
      <c r="C20" s="70"/>
      <c r="D20" s="70"/>
      <c r="E20" s="70"/>
      <c r="F20" s="70">
        <f t="shared" si="0"/>
        <v>0</v>
      </c>
      <c r="G20" s="174" t="e">
        <f t="shared" si="1"/>
        <v>#DIV/0!</v>
      </c>
      <c r="H20" s="64"/>
    </row>
    <row r="21" spans="1:8" ht="20.100000000000001" customHeight="1">
      <c r="A21" s="69" t="s">
        <v>121</v>
      </c>
      <c r="B21" s="55" t="s">
        <v>122</v>
      </c>
      <c r="C21" s="70"/>
      <c r="D21" s="70"/>
      <c r="E21" s="70"/>
      <c r="F21" s="70">
        <f t="shared" si="0"/>
        <v>0</v>
      </c>
      <c r="G21" s="174" t="e">
        <f t="shared" si="1"/>
        <v>#DIV/0!</v>
      </c>
      <c r="H21" s="64"/>
    </row>
    <row r="22" spans="1:8" s="47" customFormat="1" ht="20.100000000000001" customHeight="1">
      <c r="A22" s="171" t="s">
        <v>123</v>
      </c>
      <c r="B22" s="172">
        <v>1020</v>
      </c>
      <c r="C22" s="75">
        <f>C7-C9</f>
        <v>-2505</v>
      </c>
      <c r="D22" s="75">
        <f>D7-D9</f>
        <v>-4810</v>
      </c>
      <c r="E22" s="75">
        <f>E7-E9</f>
        <v>-2793</v>
      </c>
      <c r="F22" s="74">
        <f t="shared" si="0"/>
        <v>-2017</v>
      </c>
      <c r="G22" s="74">
        <f t="shared" si="1"/>
        <v>58.066528066528065</v>
      </c>
      <c r="H22" s="173"/>
    </row>
    <row r="23" spans="1:8" ht="36">
      <c r="A23" s="69" t="s">
        <v>124</v>
      </c>
      <c r="B23" s="54">
        <v>1030</v>
      </c>
      <c r="C23" s="70">
        <f>C25</f>
        <v>3795</v>
      </c>
      <c r="D23" s="70">
        <f>D25</f>
        <v>7670</v>
      </c>
      <c r="E23" s="70">
        <f>E25</f>
        <v>4150</v>
      </c>
      <c r="F23" s="70">
        <f t="shared" si="0"/>
        <v>3520</v>
      </c>
      <c r="G23" s="70">
        <f t="shared" si="1"/>
        <v>54.106910039113401</v>
      </c>
      <c r="H23" s="64"/>
    </row>
    <row r="24" spans="1:8">
      <c r="A24" s="69" t="s">
        <v>125</v>
      </c>
      <c r="B24" s="54" t="s">
        <v>126</v>
      </c>
      <c r="C24" s="70"/>
      <c r="D24" s="70"/>
      <c r="E24" s="70"/>
      <c r="F24" s="70">
        <f t="shared" si="0"/>
        <v>0</v>
      </c>
      <c r="G24" s="70">
        <v>0</v>
      </c>
      <c r="H24" s="64"/>
    </row>
    <row r="25" spans="1:8">
      <c r="A25" s="69" t="s">
        <v>127</v>
      </c>
      <c r="B25" s="54" t="s">
        <v>128</v>
      </c>
      <c r="C25" s="70">
        <v>3795</v>
      </c>
      <c r="D25" s="70">
        <v>7670</v>
      </c>
      <c r="E25" s="70">
        <v>4150</v>
      </c>
      <c r="F25" s="70">
        <f t="shared" si="0"/>
        <v>3520</v>
      </c>
      <c r="G25" s="70">
        <f t="shared" si="1"/>
        <v>54.106910039113401</v>
      </c>
      <c r="H25" s="64"/>
    </row>
    <row r="26" spans="1:8" ht="20.100000000000001" customHeight="1">
      <c r="A26" s="69" t="s">
        <v>129</v>
      </c>
      <c r="B26" s="54">
        <v>1031</v>
      </c>
      <c r="C26" s="154"/>
      <c r="D26" s="154"/>
      <c r="E26" s="154"/>
      <c r="F26" s="70">
        <f t="shared" si="0"/>
        <v>0</v>
      </c>
      <c r="G26" s="70">
        <v>0</v>
      </c>
      <c r="H26" s="64"/>
    </row>
    <row r="27" spans="1:8" s="47" customFormat="1" ht="20.100000000000001" customHeight="1">
      <c r="A27" s="171" t="s">
        <v>130</v>
      </c>
      <c r="B27" s="172">
        <v>1040</v>
      </c>
      <c r="C27" s="75">
        <f>SUM(C28:C49)</f>
        <v>1934</v>
      </c>
      <c r="D27" s="75">
        <f>SUM(D28:D49)</f>
        <v>2696</v>
      </c>
      <c r="E27" s="75">
        <f>SUM(E28:E49)</f>
        <v>1687</v>
      </c>
      <c r="F27" s="74">
        <f t="shared" si="0"/>
        <v>1009</v>
      </c>
      <c r="G27" s="74">
        <f t="shared" si="1"/>
        <v>62.574183976261125</v>
      </c>
      <c r="H27" s="173"/>
    </row>
    <row r="28" spans="1:8" ht="36">
      <c r="A28" s="69" t="s">
        <v>131</v>
      </c>
      <c r="B28" s="54">
        <v>1041</v>
      </c>
      <c r="C28" s="70">
        <v>480</v>
      </c>
      <c r="D28" s="70">
        <v>943</v>
      </c>
      <c r="E28" s="70">
        <v>15</v>
      </c>
      <c r="F28" s="70">
        <f t="shared" si="0"/>
        <v>928</v>
      </c>
      <c r="G28" s="70">
        <f t="shared" si="1"/>
        <v>1.59066808059385</v>
      </c>
      <c r="H28" s="64"/>
    </row>
    <row r="29" spans="1:8" ht="20.100000000000001" customHeight="1">
      <c r="A29" s="69" t="s">
        <v>132</v>
      </c>
      <c r="B29" s="54">
        <v>1042</v>
      </c>
      <c r="C29" s="70"/>
      <c r="D29" s="70"/>
      <c r="E29" s="70"/>
      <c r="F29" s="70"/>
      <c r="G29" s="70"/>
      <c r="H29" s="64"/>
    </row>
    <row r="30" spans="1:8" ht="20.100000000000001" customHeight="1">
      <c r="A30" s="69" t="s">
        <v>133</v>
      </c>
      <c r="B30" s="54">
        <v>1043</v>
      </c>
      <c r="C30" s="70"/>
      <c r="D30" s="70"/>
      <c r="E30" s="70"/>
      <c r="F30" s="70"/>
      <c r="G30" s="70"/>
      <c r="H30" s="64"/>
    </row>
    <row r="31" spans="1:8" ht="20.100000000000001" customHeight="1">
      <c r="A31" s="69" t="s">
        <v>134</v>
      </c>
      <c r="B31" s="54">
        <v>1044</v>
      </c>
      <c r="C31" s="70"/>
      <c r="D31" s="70"/>
      <c r="E31" s="70"/>
      <c r="F31" s="70"/>
      <c r="G31" s="70"/>
      <c r="H31" s="64"/>
    </row>
    <row r="32" spans="1:8" ht="20.100000000000001" customHeight="1">
      <c r="A32" s="69" t="s">
        <v>135</v>
      </c>
      <c r="B32" s="54">
        <v>1045</v>
      </c>
      <c r="C32" s="70"/>
      <c r="D32" s="70"/>
      <c r="E32" s="70"/>
      <c r="F32" s="70"/>
      <c r="G32" s="70"/>
      <c r="H32" s="64"/>
    </row>
    <row r="33" spans="1:8" ht="20.100000000000001" customHeight="1">
      <c r="A33" s="69" t="s">
        <v>136</v>
      </c>
      <c r="B33" s="54">
        <v>1046</v>
      </c>
      <c r="C33" s="70"/>
      <c r="D33" s="70"/>
      <c r="E33" s="70">
        <v>3</v>
      </c>
      <c r="F33" s="70">
        <f t="shared" si="0"/>
        <v>-3</v>
      </c>
      <c r="G33" s="174" t="e">
        <f t="shared" si="1"/>
        <v>#DIV/0!</v>
      </c>
      <c r="H33" s="64"/>
    </row>
    <row r="34" spans="1:8" ht="20.100000000000001" customHeight="1">
      <c r="A34" s="69" t="s">
        <v>137</v>
      </c>
      <c r="B34" s="54">
        <v>1047</v>
      </c>
      <c r="C34" s="70">
        <v>1</v>
      </c>
      <c r="D34" s="70">
        <v>4</v>
      </c>
      <c r="E34" s="70">
        <v>4</v>
      </c>
      <c r="F34" s="70">
        <f t="shared" si="0"/>
        <v>0</v>
      </c>
      <c r="G34" s="70">
        <f t="shared" si="1"/>
        <v>100</v>
      </c>
      <c r="H34" s="64"/>
    </row>
    <row r="35" spans="1:8" ht="20.100000000000001" customHeight="1">
      <c r="A35" s="69" t="s">
        <v>110</v>
      </c>
      <c r="B35" s="54">
        <v>1048</v>
      </c>
      <c r="C35" s="70">
        <v>1183</v>
      </c>
      <c r="D35" s="70">
        <v>1061</v>
      </c>
      <c r="E35" s="70">
        <v>1284</v>
      </c>
      <c r="F35" s="70">
        <f t="shared" si="0"/>
        <v>-223</v>
      </c>
      <c r="G35" s="70">
        <f t="shared" si="1"/>
        <v>121.01790763430699</v>
      </c>
      <c r="H35" s="64"/>
    </row>
    <row r="36" spans="1:8" ht="20.100000000000001" customHeight="1">
      <c r="A36" s="69" t="s">
        <v>111</v>
      </c>
      <c r="B36" s="54">
        <v>1049</v>
      </c>
      <c r="C36" s="70">
        <v>246</v>
      </c>
      <c r="D36" s="70">
        <v>225</v>
      </c>
      <c r="E36" s="70">
        <v>261</v>
      </c>
      <c r="F36" s="70">
        <f t="shared" si="0"/>
        <v>-36</v>
      </c>
      <c r="G36" s="70">
        <f t="shared" si="1"/>
        <v>116</v>
      </c>
      <c r="H36" s="64"/>
    </row>
    <row r="37" spans="1:8" ht="36">
      <c r="A37" s="69" t="s">
        <v>138</v>
      </c>
      <c r="B37" s="54">
        <v>1050</v>
      </c>
      <c r="C37" s="70"/>
      <c r="D37" s="154"/>
      <c r="E37" s="154"/>
      <c r="F37" s="70"/>
      <c r="G37" s="70"/>
      <c r="H37" s="64"/>
    </row>
    <row r="38" spans="1:8" ht="54">
      <c r="A38" s="69" t="s">
        <v>139</v>
      </c>
      <c r="B38" s="54">
        <v>1051</v>
      </c>
      <c r="C38" s="70"/>
      <c r="D38" s="154"/>
      <c r="E38" s="154"/>
      <c r="F38" s="70"/>
      <c r="G38" s="70"/>
      <c r="H38" s="64"/>
    </row>
    <row r="39" spans="1:8" ht="36">
      <c r="A39" s="69" t="s">
        <v>140</v>
      </c>
      <c r="B39" s="54">
        <v>1052</v>
      </c>
      <c r="C39" s="70"/>
      <c r="D39" s="154"/>
      <c r="E39" s="70"/>
      <c r="F39" s="70"/>
      <c r="G39" s="70"/>
      <c r="H39" s="64"/>
    </row>
    <row r="40" spans="1:8" ht="36">
      <c r="A40" s="69" t="s">
        <v>141</v>
      </c>
      <c r="B40" s="54">
        <v>1053</v>
      </c>
      <c r="C40" s="70"/>
      <c r="D40" s="154"/>
      <c r="E40" s="154"/>
      <c r="F40" s="70"/>
      <c r="G40" s="70"/>
      <c r="H40" s="64"/>
    </row>
    <row r="41" spans="1:8" ht="20.100000000000001" customHeight="1">
      <c r="A41" s="69" t="s">
        <v>142</v>
      </c>
      <c r="B41" s="54">
        <v>1054</v>
      </c>
      <c r="C41" s="70">
        <v>1</v>
      </c>
      <c r="D41" s="70">
        <v>35</v>
      </c>
      <c r="E41" s="70">
        <v>13</v>
      </c>
      <c r="F41" s="70">
        <f t="shared" si="0"/>
        <v>22</v>
      </c>
      <c r="G41" s="70">
        <f t="shared" si="1"/>
        <v>37.142857142857146</v>
      </c>
      <c r="H41" s="64"/>
    </row>
    <row r="42" spans="1:8" ht="20.100000000000001" customHeight="1">
      <c r="A42" s="69" t="s">
        <v>143</v>
      </c>
      <c r="B42" s="54">
        <v>1055</v>
      </c>
      <c r="C42" s="70">
        <v>1</v>
      </c>
      <c r="D42" s="70">
        <v>55</v>
      </c>
      <c r="E42" s="70">
        <v>28</v>
      </c>
      <c r="F42" s="70">
        <f t="shared" si="0"/>
        <v>27</v>
      </c>
      <c r="G42" s="70">
        <f t="shared" si="1"/>
        <v>50.909090909090899</v>
      </c>
      <c r="H42" s="64"/>
    </row>
    <row r="43" spans="1:8" ht="20.100000000000001" customHeight="1">
      <c r="A43" s="69" t="s">
        <v>144</v>
      </c>
      <c r="B43" s="54">
        <v>1056</v>
      </c>
      <c r="C43" s="70"/>
      <c r="D43" s="154"/>
      <c r="E43" s="154"/>
      <c r="F43" s="70"/>
      <c r="G43" s="70"/>
      <c r="H43" s="64"/>
    </row>
    <row r="44" spans="1:8" ht="20.100000000000001" customHeight="1">
      <c r="A44" s="69" t="s">
        <v>145</v>
      </c>
      <c r="B44" s="54">
        <v>1057</v>
      </c>
      <c r="C44" s="70"/>
      <c r="D44" s="154"/>
      <c r="E44" s="154"/>
      <c r="F44" s="70"/>
      <c r="G44" s="70"/>
      <c r="H44" s="64"/>
    </row>
    <row r="45" spans="1:8" ht="36">
      <c r="A45" s="69" t="s">
        <v>146</v>
      </c>
      <c r="B45" s="54">
        <v>1058</v>
      </c>
      <c r="C45" s="70"/>
      <c r="D45" s="70">
        <v>150</v>
      </c>
      <c r="E45" s="70"/>
      <c r="F45" s="70">
        <f t="shared" si="0"/>
        <v>150</v>
      </c>
      <c r="G45" s="70">
        <f t="shared" si="1"/>
        <v>0</v>
      </c>
      <c r="H45" s="64"/>
    </row>
    <row r="46" spans="1:8" ht="36">
      <c r="A46" s="69" t="s">
        <v>147</v>
      </c>
      <c r="B46" s="54">
        <v>1059</v>
      </c>
      <c r="C46" s="70"/>
      <c r="D46" s="154"/>
      <c r="E46" s="154"/>
      <c r="F46" s="70"/>
      <c r="G46" s="70"/>
      <c r="H46" s="64"/>
    </row>
    <row r="47" spans="1:8" ht="54">
      <c r="A47" s="69" t="s">
        <v>148</v>
      </c>
      <c r="B47" s="54">
        <v>1060</v>
      </c>
      <c r="C47" s="70"/>
      <c r="D47" s="154"/>
      <c r="E47" s="154"/>
      <c r="F47" s="70"/>
      <c r="G47" s="70"/>
      <c r="H47" s="64"/>
    </row>
    <row r="48" spans="1:8" ht="20.25" customHeight="1">
      <c r="A48" s="69" t="s">
        <v>149</v>
      </c>
      <c r="B48" s="54">
        <v>1061</v>
      </c>
      <c r="C48" s="70"/>
      <c r="D48" s="154"/>
      <c r="E48" s="154"/>
      <c r="F48" s="70"/>
      <c r="G48" s="70"/>
      <c r="H48" s="64"/>
    </row>
    <row r="49" spans="1:8" ht="21" customHeight="1">
      <c r="A49" s="69" t="s">
        <v>150</v>
      </c>
      <c r="B49" s="54">
        <v>1062</v>
      </c>
      <c r="C49" s="70">
        <f>SUM(C50:C54)</f>
        <v>22</v>
      </c>
      <c r="D49" s="70">
        <f>SUM(D50:D54)</f>
        <v>223</v>
      </c>
      <c r="E49" s="70">
        <f>SUM(E50:E54)</f>
        <v>79</v>
      </c>
      <c r="F49" s="70">
        <f t="shared" si="0"/>
        <v>144</v>
      </c>
      <c r="G49" s="70">
        <f>E49/D49%</f>
        <v>35.426008968609899</v>
      </c>
      <c r="H49" s="64"/>
    </row>
    <row r="50" spans="1:8" ht="36">
      <c r="A50" s="69" t="s">
        <v>151</v>
      </c>
      <c r="B50" s="54" t="s">
        <v>152</v>
      </c>
      <c r="C50" s="70">
        <v>3</v>
      </c>
      <c r="D50" s="70">
        <v>15</v>
      </c>
      <c r="E50" s="70">
        <v>2</v>
      </c>
      <c r="F50" s="70">
        <f t="shared" si="0"/>
        <v>13</v>
      </c>
      <c r="G50" s="70">
        <f t="shared" ref="G50:G53" si="2">E50/D50%</f>
        <v>13.3333333333333</v>
      </c>
      <c r="H50" s="64"/>
    </row>
    <row r="51" spans="1:8">
      <c r="A51" s="69" t="s">
        <v>153</v>
      </c>
      <c r="B51" s="54" t="s">
        <v>154</v>
      </c>
      <c r="C51" s="70">
        <v>17</v>
      </c>
      <c r="D51" s="70">
        <v>50</v>
      </c>
      <c r="E51" s="70">
        <v>72</v>
      </c>
      <c r="F51" s="70">
        <f t="shared" si="0"/>
        <v>-22</v>
      </c>
      <c r="G51" s="70">
        <f t="shared" si="2"/>
        <v>144</v>
      </c>
      <c r="H51" s="64"/>
    </row>
    <row r="52" spans="1:8">
      <c r="A52" s="69" t="s">
        <v>155</v>
      </c>
      <c r="B52" s="54" t="s">
        <v>156</v>
      </c>
      <c r="C52" s="70"/>
      <c r="D52" s="70"/>
      <c r="E52" s="70">
        <v>3</v>
      </c>
      <c r="F52" s="70">
        <f t="shared" si="0"/>
        <v>-3</v>
      </c>
      <c r="G52" s="70"/>
      <c r="H52" s="64"/>
    </row>
    <row r="53" spans="1:8">
      <c r="A53" s="69" t="s">
        <v>157</v>
      </c>
      <c r="B53" s="54" t="s">
        <v>158</v>
      </c>
      <c r="C53" s="70">
        <v>2</v>
      </c>
      <c r="D53" s="70">
        <v>2</v>
      </c>
      <c r="E53" s="70">
        <v>2</v>
      </c>
      <c r="F53" s="70">
        <f t="shared" si="0"/>
        <v>0</v>
      </c>
      <c r="G53" s="70">
        <f t="shared" si="2"/>
        <v>100</v>
      </c>
      <c r="H53" s="64"/>
    </row>
    <row r="54" spans="1:8">
      <c r="A54" s="69" t="s">
        <v>159</v>
      </c>
      <c r="B54" s="54" t="s">
        <v>160</v>
      </c>
      <c r="C54" s="70"/>
      <c r="D54" s="70">
        <v>156</v>
      </c>
      <c r="E54" s="70"/>
      <c r="F54" s="70">
        <f t="shared" ref="F54" si="3">D54-E54</f>
        <v>156</v>
      </c>
      <c r="G54" s="174">
        <f t="shared" ref="G54" si="4">E54/D54%</f>
        <v>0</v>
      </c>
      <c r="H54" s="64"/>
    </row>
    <row r="55" spans="1:8" ht="20.100000000000001" customHeight="1">
      <c r="A55" s="171" t="s">
        <v>161</v>
      </c>
      <c r="B55" s="172">
        <v>1070</v>
      </c>
      <c r="C55" s="75">
        <f t="shared" ref="C55:E55" si="5">SUM(C56:C61)</f>
        <v>0</v>
      </c>
      <c r="D55" s="75">
        <f t="shared" si="5"/>
        <v>0</v>
      </c>
      <c r="E55" s="75">
        <f t="shared" si="5"/>
        <v>0</v>
      </c>
      <c r="F55" s="74">
        <f t="shared" si="0"/>
        <v>0</v>
      </c>
      <c r="G55" s="74">
        <v>0</v>
      </c>
      <c r="H55" s="64"/>
    </row>
    <row r="56" spans="1:8" ht="20.100000000000001" customHeight="1">
      <c r="A56" s="69" t="s">
        <v>162</v>
      </c>
      <c r="B56" s="54">
        <v>1071</v>
      </c>
      <c r="C56" s="70"/>
      <c r="D56" s="70"/>
      <c r="E56" s="70"/>
      <c r="F56" s="70"/>
      <c r="G56" s="70"/>
      <c r="H56" s="64"/>
    </row>
    <row r="57" spans="1:8" ht="20.100000000000001" customHeight="1">
      <c r="A57" s="69" t="s">
        <v>163</v>
      </c>
      <c r="B57" s="54">
        <v>1072</v>
      </c>
      <c r="C57" s="70"/>
      <c r="D57" s="70"/>
      <c r="E57" s="70"/>
      <c r="F57" s="70"/>
      <c r="G57" s="70"/>
      <c r="H57" s="64"/>
    </row>
    <row r="58" spans="1:8" ht="20.100000000000001" customHeight="1">
      <c r="A58" s="69" t="s">
        <v>110</v>
      </c>
      <c r="B58" s="54">
        <v>1073</v>
      </c>
      <c r="C58" s="70"/>
      <c r="D58" s="70"/>
      <c r="E58" s="70"/>
      <c r="F58" s="70"/>
      <c r="G58" s="70"/>
      <c r="H58" s="64"/>
    </row>
    <row r="59" spans="1:8" ht="36">
      <c r="A59" s="69" t="s">
        <v>113</v>
      </c>
      <c r="B59" s="54">
        <v>1074</v>
      </c>
      <c r="C59" s="70"/>
      <c r="D59" s="70"/>
      <c r="E59" s="70"/>
      <c r="F59" s="70"/>
      <c r="G59" s="70"/>
      <c r="H59" s="64"/>
    </row>
    <row r="60" spans="1:8" ht="20.100000000000001" customHeight="1">
      <c r="A60" s="69" t="s">
        <v>164</v>
      </c>
      <c r="B60" s="54">
        <v>1075</v>
      </c>
      <c r="C60" s="70"/>
      <c r="D60" s="70"/>
      <c r="E60" s="70"/>
      <c r="F60" s="70"/>
      <c r="G60" s="70"/>
      <c r="H60" s="64"/>
    </row>
    <row r="61" spans="1:8" ht="20.100000000000001" customHeight="1">
      <c r="A61" s="69" t="s">
        <v>165</v>
      </c>
      <c r="B61" s="54">
        <v>1076</v>
      </c>
      <c r="C61" s="70"/>
      <c r="D61" s="70"/>
      <c r="E61" s="70"/>
      <c r="F61" s="70"/>
      <c r="G61" s="70"/>
      <c r="H61" s="64"/>
    </row>
    <row r="62" spans="1:8" s="47" customFormat="1" ht="17.399999999999999">
      <c r="A62" s="175" t="s">
        <v>166</v>
      </c>
      <c r="B62" s="172">
        <v>1080</v>
      </c>
      <c r="C62" s="75">
        <f t="shared" ref="C62" si="6">SUM(C63:C67)</f>
        <v>2</v>
      </c>
      <c r="D62" s="75">
        <f>D68+D69+D70</f>
        <v>35</v>
      </c>
      <c r="E62" s="75">
        <f>E68+E69+E70</f>
        <v>43</v>
      </c>
      <c r="F62" s="74">
        <f t="shared" si="0"/>
        <v>-8</v>
      </c>
      <c r="G62" s="74">
        <f t="shared" si="1"/>
        <v>122.857142857143</v>
      </c>
      <c r="H62" s="173"/>
    </row>
    <row r="63" spans="1:8" ht="20.100000000000001" customHeight="1">
      <c r="A63" s="69" t="s">
        <v>167</v>
      </c>
      <c r="B63" s="82">
        <v>1081</v>
      </c>
      <c r="C63" s="70"/>
      <c r="D63" s="70"/>
      <c r="E63" s="70"/>
      <c r="F63" s="70"/>
      <c r="G63" s="74"/>
      <c r="H63" s="64"/>
    </row>
    <row r="64" spans="1:8">
      <c r="A64" s="69" t="s">
        <v>168</v>
      </c>
      <c r="B64" s="82">
        <v>1082</v>
      </c>
      <c r="C64" s="70"/>
      <c r="D64" s="70"/>
      <c r="E64" s="70"/>
      <c r="F64" s="70"/>
      <c r="G64" s="74"/>
      <c r="H64" s="64"/>
    </row>
    <row r="65" spans="1:8">
      <c r="A65" s="69" t="s">
        <v>169</v>
      </c>
      <c r="B65" s="82">
        <v>1083</v>
      </c>
      <c r="C65" s="70"/>
      <c r="D65" s="70"/>
      <c r="E65" s="70"/>
      <c r="F65" s="70"/>
      <c r="G65" s="74"/>
      <c r="H65" s="64"/>
    </row>
    <row r="66" spans="1:8" ht="20.100000000000001" customHeight="1">
      <c r="A66" s="69" t="s">
        <v>129</v>
      </c>
      <c r="B66" s="82">
        <v>1084</v>
      </c>
      <c r="C66" s="70"/>
      <c r="D66" s="70"/>
      <c r="E66" s="70"/>
      <c r="F66" s="70"/>
      <c r="G66" s="74"/>
      <c r="H66" s="64"/>
    </row>
    <row r="67" spans="1:8" ht="20.100000000000001" customHeight="1">
      <c r="A67" s="69" t="s">
        <v>170</v>
      </c>
      <c r="B67" s="82">
        <v>1085</v>
      </c>
      <c r="C67" s="70">
        <f>C68+C69+C70</f>
        <v>2</v>
      </c>
      <c r="D67" s="70">
        <f>D68+D69+D70</f>
        <v>35</v>
      </c>
      <c r="E67" s="70">
        <f>E68+E69+E70</f>
        <v>43</v>
      </c>
      <c r="F67" s="70">
        <f>F68+F69+F70</f>
        <v>0</v>
      </c>
      <c r="G67" s="70">
        <f t="shared" si="1"/>
        <v>122.857142857143</v>
      </c>
      <c r="H67" s="64"/>
    </row>
    <row r="68" spans="1:8" ht="20.100000000000001" customHeight="1">
      <c r="A68" s="176" t="s">
        <v>171</v>
      </c>
      <c r="B68" s="54" t="s">
        <v>172</v>
      </c>
      <c r="C68" s="70">
        <v>2</v>
      </c>
      <c r="D68" s="70">
        <v>35</v>
      </c>
      <c r="E68" s="70">
        <v>43</v>
      </c>
      <c r="F68" s="70"/>
      <c r="G68" s="70">
        <f t="shared" si="1"/>
        <v>122.857142857143</v>
      </c>
      <c r="H68" s="64"/>
    </row>
    <row r="69" spans="1:8" ht="20.100000000000001" customHeight="1">
      <c r="A69" s="176" t="s">
        <v>173</v>
      </c>
      <c r="B69" s="54" t="s">
        <v>174</v>
      </c>
      <c r="C69" s="70"/>
      <c r="D69" s="70"/>
      <c r="E69" s="154"/>
      <c r="F69" s="70">
        <f t="shared" si="0"/>
        <v>0</v>
      </c>
      <c r="G69" s="174" t="e">
        <f t="shared" si="1"/>
        <v>#DIV/0!</v>
      </c>
      <c r="H69" s="64"/>
    </row>
    <row r="70" spans="1:8" ht="40.950000000000003" customHeight="1">
      <c r="A70" s="176" t="s">
        <v>175</v>
      </c>
      <c r="B70" s="54" t="s">
        <v>176</v>
      </c>
      <c r="C70" s="70"/>
      <c r="D70" s="70"/>
      <c r="E70" s="70"/>
      <c r="F70" s="70"/>
      <c r="G70" s="74"/>
      <c r="H70" s="64"/>
    </row>
    <row r="71" spans="1:8" s="47" customFormat="1" ht="34.799999999999997">
      <c r="A71" s="171" t="s">
        <v>53</v>
      </c>
      <c r="B71" s="172">
        <v>1100</v>
      </c>
      <c r="C71" s="75">
        <f>C22+C23-C27-C55-C62</f>
        <v>-646</v>
      </c>
      <c r="D71" s="75">
        <f>D22+D23-D27-D55-D62</f>
        <v>129</v>
      </c>
      <c r="E71" s="75">
        <f>E22+E23-E27-E55-E62</f>
        <v>-373</v>
      </c>
      <c r="F71" s="75">
        <f>F22+F23-F27-F55-F62</f>
        <v>502</v>
      </c>
      <c r="G71" s="75">
        <f>G22+G23-G27-G55-G62</f>
        <v>-73.257888727762662</v>
      </c>
      <c r="H71" s="173"/>
    </row>
    <row r="72" spans="1:8">
      <c r="A72" s="69" t="s">
        <v>177</v>
      </c>
      <c r="B72" s="54">
        <v>1110</v>
      </c>
      <c r="C72" s="70"/>
      <c r="D72" s="70"/>
      <c r="E72" s="70"/>
      <c r="F72" s="70"/>
      <c r="G72" s="74"/>
      <c r="H72" s="64"/>
    </row>
    <row r="73" spans="1:8" ht="20.100000000000001" customHeight="1">
      <c r="A73" s="69" t="s">
        <v>178</v>
      </c>
      <c r="B73" s="54">
        <v>1120</v>
      </c>
      <c r="C73" s="70">
        <v>207</v>
      </c>
      <c r="D73" s="70">
        <v>200</v>
      </c>
      <c r="E73" s="70">
        <v>391</v>
      </c>
      <c r="F73" s="70">
        <f>D73-E73</f>
        <v>-191</v>
      </c>
      <c r="G73" s="70">
        <f>E73/D73%</f>
        <v>195.5</v>
      </c>
      <c r="H73" s="64"/>
    </row>
    <row r="74" spans="1:8">
      <c r="A74" s="69" t="s">
        <v>179</v>
      </c>
      <c r="B74" s="54">
        <v>1130</v>
      </c>
      <c r="C74" s="70"/>
      <c r="D74" s="70"/>
      <c r="E74" s="70"/>
      <c r="F74" s="70"/>
      <c r="G74" s="74"/>
      <c r="H74" s="64"/>
    </row>
    <row r="75" spans="1:8" ht="20.100000000000001" customHeight="1">
      <c r="A75" s="69" t="s">
        <v>180</v>
      </c>
      <c r="B75" s="54">
        <v>1140</v>
      </c>
      <c r="C75" s="70"/>
      <c r="D75" s="70"/>
      <c r="E75" s="70"/>
      <c r="F75" s="70"/>
      <c r="G75" s="74"/>
      <c r="H75" s="64"/>
    </row>
    <row r="76" spans="1:8">
      <c r="A76" s="69" t="s">
        <v>181</v>
      </c>
      <c r="B76" s="54">
        <v>1150</v>
      </c>
      <c r="C76" s="70">
        <f>C77</f>
        <v>0</v>
      </c>
      <c r="D76" s="70">
        <f>D77</f>
        <v>0</v>
      </c>
      <c r="E76" s="70">
        <f>E77+E78</f>
        <v>0</v>
      </c>
      <c r="F76" s="70">
        <f>D76-E76</f>
        <v>0</v>
      </c>
      <c r="G76" s="70" t="e">
        <f>E76/D76%</f>
        <v>#DIV/0!</v>
      </c>
      <c r="H76" s="64"/>
    </row>
    <row r="77" spans="1:8">
      <c r="A77" s="69" t="s">
        <v>182</v>
      </c>
      <c r="B77" s="54" t="s">
        <v>183</v>
      </c>
      <c r="C77" s="70"/>
      <c r="D77" s="70"/>
      <c r="E77" s="70"/>
      <c r="F77" s="70">
        <f>D77-E77</f>
        <v>0</v>
      </c>
      <c r="G77" s="70" t="e">
        <f>E77/D77%</f>
        <v>#DIV/0!</v>
      </c>
      <c r="H77" s="64"/>
    </row>
    <row r="78" spans="1:8">
      <c r="A78" s="69" t="s">
        <v>184</v>
      </c>
      <c r="B78" s="54" t="s">
        <v>185</v>
      </c>
      <c r="C78" s="70"/>
      <c r="D78" s="70"/>
      <c r="E78" s="70"/>
      <c r="F78" s="70"/>
      <c r="G78" s="70"/>
      <c r="H78" s="64"/>
    </row>
    <row r="79" spans="1:8" ht="36">
      <c r="A79" s="69" t="s">
        <v>186</v>
      </c>
      <c r="B79" s="54" t="s">
        <v>187</v>
      </c>
      <c r="C79" s="70"/>
      <c r="D79" s="70"/>
      <c r="E79" s="70"/>
      <c r="F79" s="70"/>
      <c r="G79" s="74"/>
      <c r="H79" s="64"/>
    </row>
    <row r="80" spans="1:8" ht="20.100000000000001" customHeight="1">
      <c r="A80" s="69" t="s">
        <v>129</v>
      </c>
      <c r="B80" s="54">
        <v>1151</v>
      </c>
      <c r="C80" s="70"/>
      <c r="D80" s="70"/>
      <c r="E80" s="70"/>
      <c r="F80" s="70"/>
      <c r="G80" s="70"/>
      <c r="H80" s="64"/>
    </row>
    <row r="81" spans="1:11">
      <c r="A81" s="69" t="s">
        <v>188</v>
      </c>
      <c r="B81" s="54">
        <v>1160</v>
      </c>
      <c r="C81" s="70"/>
      <c r="D81" s="70"/>
      <c r="E81" s="70"/>
      <c r="F81" s="70"/>
      <c r="G81" s="70"/>
      <c r="H81" s="64"/>
    </row>
    <row r="82" spans="1:11" ht="20.100000000000001" customHeight="1">
      <c r="A82" s="69" t="s">
        <v>129</v>
      </c>
      <c r="B82" s="54">
        <v>1161</v>
      </c>
      <c r="C82" s="70"/>
      <c r="D82" s="70"/>
      <c r="E82" s="70"/>
      <c r="F82" s="70"/>
      <c r="G82" s="70"/>
      <c r="H82" s="64"/>
    </row>
    <row r="83" spans="1:11" s="47" customFormat="1" ht="17.399999999999999">
      <c r="A83" s="171" t="s">
        <v>58</v>
      </c>
      <c r="B83" s="172">
        <v>1170</v>
      </c>
      <c r="C83" s="75">
        <f>C71+C72+C73+C76-C75-C74-C81</f>
        <v>-439</v>
      </c>
      <c r="D83" s="75">
        <f>D71+D72+D73+D76-D75-D74-D81</f>
        <v>329</v>
      </c>
      <c r="E83" s="75">
        <f>E71+E72+E73+E76-E75-E74-E81</f>
        <v>18</v>
      </c>
      <c r="F83" s="74">
        <f t="shared" ref="F83:F87" si="7">D83-E83</f>
        <v>311</v>
      </c>
      <c r="G83" s="74">
        <f t="shared" ref="G83:G87" si="8">E83/D83%</f>
        <v>5.4711246200607899</v>
      </c>
      <c r="H83" s="173"/>
    </row>
    <row r="84" spans="1:11" ht="20.100000000000001" customHeight="1">
      <c r="A84" s="69" t="s">
        <v>59</v>
      </c>
      <c r="B84" s="54">
        <v>1180</v>
      </c>
      <c r="C84" s="70"/>
      <c r="D84" s="70"/>
      <c r="E84" s="70"/>
      <c r="F84" s="70">
        <f t="shared" si="7"/>
        <v>0</v>
      </c>
      <c r="G84" s="70" t="e">
        <f t="shared" si="8"/>
        <v>#DIV/0!</v>
      </c>
      <c r="H84" s="177"/>
      <c r="I84" s="48" t="s">
        <v>189</v>
      </c>
    </row>
    <row r="85" spans="1:11" ht="36">
      <c r="A85" s="69" t="s">
        <v>190</v>
      </c>
      <c r="B85" s="54">
        <v>1190</v>
      </c>
      <c r="C85" s="70"/>
      <c r="D85" s="70"/>
      <c r="E85" s="70"/>
      <c r="F85" s="70"/>
      <c r="G85" s="70"/>
      <c r="H85" s="64"/>
    </row>
    <row r="86" spans="1:11" s="47" customFormat="1" ht="17.399999999999999">
      <c r="A86" s="171" t="s">
        <v>191</v>
      </c>
      <c r="B86" s="172">
        <v>1200</v>
      </c>
      <c r="C86" s="75">
        <f>C83-C84</f>
        <v>-439</v>
      </c>
      <c r="D86" s="75">
        <f>D83-D84-D85</f>
        <v>329</v>
      </c>
      <c r="E86" s="75">
        <f>E83-E84-E85</f>
        <v>18</v>
      </c>
      <c r="F86" s="74">
        <f t="shared" si="7"/>
        <v>311</v>
      </c>
      <c r="G86" s="74">
        <f t="shared" si="8"/>
        <v>5.4711246200607899</v>
      </c>
      <c r="H86" s="173"/>
    </row>
    <row r="87" spans="1:11" ht="20.100000000000001" customHeight="1">
      <c r="A87" s="69" t="s">
        <v>192</v>
      </c>
      <c r="B87" s="54">
        <v>1201</v>
      </c>
      <c r="C87" s="145"/>
      <c r="D87" s="145">
        <v>329</v>
      </c>
      <c r="E87" s="145">
        <v>18</v>
      </c>
      <c r="F87" s="70">
        <f t="shared" si="7"/>
        <v>311</v>
      </c>
      <c r="G87" s="70">
        <f t="shared" si="8"/>
        <v>5.4711246200607899</v>
      </c>
      <c r="H87" s="64"/>
      <c r="K87" s="186" t="s">
        <v>193</v>
      </c>
    </row>
    <row r="88" spans="1:11" ht="20.100000000000001" customHeight="1">
      <c r="A88" s="69" t="s">
        <v>194</v>
      </c>
      <c r="B88" s="54">
        <v>1202</v>
      </c>
      <c r="C88" s="145">
        <f t="shared" ref="C88" si="9">SUMIF(C86,"&lt;0")</f>
        <v>-439</v>
      </c>
      <c r="D88" s="145"/>
      <c r="E88" s="145">
        <f>SUMIF(E86,"&lt;0")</f>
        <v>0</v>
      </c>
      <c r="F88" s="70"/>
      <c r="G88" s="70">
        <v>0</v>
      </c>
      <c r="H88" s="64"/>
    </row>
    <row r="89" spans="1:11" ht="19.5" customHeight="1">
      <c r="A89" s="69" t="s">
        <v>195</v>
      </c>
      <c r="B89" s="54">
        <v>1210</v>
      </c>
      <c r="C89" s="70"/>
      <c r="D89" s="70"/>
      <c r="E89" s="70"/>
      <c r="F89" s="70"/>
      <c r="G89" s="70"/>
      <c r="H89" s="64"/>
    </row>
    <row r="90" spans="1:11" s="47" customFormat="1" ht="20.100000000000001" customHeight="1">
      <c r="A90" s="258" t="s">
        <v>196</v>
      </c>
      <c r="B90" s="259"/>
      <c r="C90" s="259"/>
      <c r="D90" s="259"/>
      <c r="E90" s="259"/>
      <c r="F90" s="259"/>
      <c r="G90" s="259"/>
      <c r="H90" s="260"/>
    </row>
    <row r="91" spans="1:11" ht="42.75" customHeight="1">
      <c r="A91" s="178" t="s">
        <v>197</v>
      </c>
      <c r="B91" s="54">
        <v>1300</v>
      </c>
      <c r="C91" s="145">
        <f>C23-C62</f>
        <v>3793</v>
      </c>
      <c r="D91" s="145">
        <f>D23-D62</f>
        <v>7635</v>
      </c>
      <c r="E91" s="145">
        <f>E23-E62</f>
        <v>4107</v>
      </c>
      <c r="F91" s="145">
        <f>D91-E91</f>
        <v>3528</v>
      </c>
      <c r="G91" s="145">
        <f>E91/D91%</f>
        <v>53.791748526522603</v>
      </c>
      <c r="H91" s="64"/>
    </row>
    <row r="92" spans="1:11" ht="72">
      <c r="A92" s="69" t="s">
        <v>198</v>
      </c>
      <c r="B92" s="54">
        <v>1310</v>
      </c>
      <c r="C92" s="145">
        <f t="shared" ref="C92:F92" si="10">C72+C73-C74-C75</f>
        <v>207</v>
      </c>
      <c r="D92" s="145">
        <f t="shared" si="10"/>
        <v>200</v>
      </c>
      <c r="E92" s="145">
        <f t="shared" si="10"/>
        <v>391</v>
      </c>
      <c r="F92" s="145">
        <f t="shared" si="10"/>
        <v>-191</v>
      </c>
      <c r="G92" s="145">
        <f>E92/D92%</f>
        <v>195.5</v>
      </c>
      <c r="H92" s="64"/>
    </row>
    <row r="93" spans="1:11" ht="42.75" customHeight="1">
      <c r="A93" s="178" t="s">
        <v>199</v>
      </c>
      <c r="B93" s="54">
        <v>1320</v>
      </c>
      <c r="C93" s="145">
        <f>C76-C81</f>
        <v>0</v>
      </c>
      <c r="D93" s="145">
        <f t="shared" ref="D93:F93" si="11">D76-D81</f>
        <v>0</v>
      </c>
      <c r="E93" s="145">
        <f>E77-E81</f>
        <v>0</v>
      </c>
      <c r="F93" s="145">
        <f t="shared" si="11"/>
        <v>0</v>
      </c>
      <c r="G93" s="153" t="e">
        <f t="shared" ref="G93" si="12">E93/D93%</f>
        <v>#DIV/0!</v>
      </c>
      <c r="H93" s="64"/>
    </row>
    <row r="94" spans="1:11" ht="36">
      <c r="A94" s="58" t="s">
        <v>200</v>
      </c>
      <c r="B94" s="54">
        <v>1330</v>
      </c>
      <c r="C94" s="145">
        <f>C7+C23+C72+C73+C76</f>
        <v>4138</v>
      </c>
      <c r="D94" s="145">
        <f>D7+D23+D72+D73+D76</f>
        <v>7911</v>
      </c>
      <c r="E94" s="145">
        <f>E7+E23+E72+E73+E76</f>
        <v>4735</v>
      </c>
      <c r="F94" s="145">
        <f>F7+F23+F72+F73+F76</f>
        <v>3176</v>
      </c>
      <c r="G94" s="145">
        <f t="shared" ref="G94:G95" si="13">E94/D94%</f>
        <v>59.853368727088899</v>
      </c>
      <c r="H94" s="64"/>
    </row>
    <row r="95" spans="1:11" ht="54">
      <c r="A95" s="58" t="s">
        <v>201</v>
      </c>
      <c r="B95" s="54">
        <v>1340</v>
      </c>
      <c r="C95" s="145">
        <f>C9+C27+C55+C62+C74+C75+C81+C84+C85</f>
        <v>4577</v>
      </c>
      <c r="D95" s="145">
        <f>D9+D27+D55+D62+D74+D75+D81+D84+D85</f>
        <v>7582</v>
      </c>
      <c r="E95" s="145">
        <f>E9+E27+E55+E62+E74+E75+E81+E84+E85</f>
        <v>4717</v>
      </c>
      <c r="F95" s="145">
        <f>F9+F27+F55+F62+F74+F75+F81+F84+F85</f>
        <v>2865</v>
      </c>
      <c r="G95" s="145">
        <f t="shared" si="13"/>
        <v>62.21313637562649</v>
      </c>
      <c r="H95" s="64"/>
    </row>
    <row r="96" spans="1:11" ht="20.100000000000001" customHeight="1">
      <c r="A96" s="258" t="s">
        <v>202</v>
      </c>
      <c r="B96" s="259"/>
      <c r="C96" s="259"/>
      <c r="D96" s="259"/>
      <c r="E96" s="259"/>
      <c r="F96" s="259"/>
      <c r="G96" s="259"/>
      <c r="H96" s="260"/>
    </row>
    <row r="97" spans="1:8" ht="36">
      <c r="A97" s="58" t="s">
        <v>203</v>
      </c>
      <c r="B97" s="54">
        <v>1400</v>
      </c>
      <c r="C97" s="145">
        <f>C71</f>
        <v>-646</v>
      </c>
      <c r="D97" s="145">
        <f>D71</f>
        <v>129</v>
      </c>
      <c r="E97" s="145">
        <f>E71</f>
        <v>-373</v>
      </c>
      <c r="F97" s="145">
        <f>D97-E97</f>
        <v>502</v>
      </c>
      <c r="G97" s="145">
        <f>E97/D97%</f>
        <v>-289.14728682170539</v>
      </c>
      <c r="H97" s="64"/>
    </row>
    <row r="98" spans="1:8">
      <c r="A98" s="58" t="s">
        <v>204</v>
      </c>
      <c r="B98" s="54">
        <v>1401</v>
      </c>
      <c r="C98" s="145">
        <v>41</v>
      </c>
      <c r="D98" s="145">
        <v>213</v>
      </c>
      <c r="E98" s="145">
        <v>63</v>
      </c>
      <c r="F98" s="145">
        <f t="shared" ref="F98:F102" si="14">D98-E98</f>
        <v>150</v>
      </c>
      <c r="G98" s="145">
        <f t="shared" ref="G98:G102" si="15">E98/D98%</f>
        <v>29.577464788732396</v>
      </c>
      <c r="H98" s="64"/>
    </row>
    <row r="99" spans="1:8" ht="36">
      <c r="A99" s="58" t="s">
        <v>205</v>
      </c>
      <c r="B99" s="54">
        <v>1402</v>
      </c>
      <c r="C99" s="145">
        <v>0</v>
      </c>
      <c r="D99" s="145">
        <f>D26</f>
        <v>0</v>
      </c>
      <c r="E99" s="145">
        <f>E26</f>
        <v>0</v>
      </c>
      <c r="F99" s="145">
        <f t="shared" si="14"/>
        <v>0</v>
      </c>
      <c r="G99" s="145"/>
      <c r="H99" s="64"/>
    </row>
    <row r="100" spans="1:8" ht="36">
      <c r="A100" s="58" t="s">
        <v>206</v>
      </c>
      <c r="B100" s="54">
        <v>1403</v>
      </c>
      <c r="C100" s="145">
        <f t="shared" ref="C100:E100" si="16">C66</f>
        <v>0</v>
      </c>
      <c r="D100" s="145">
        <f t="shared" si="16"/>
        <v>0</v>
      </c>
      <c r="E100" s="145">
        <f t="shared" si="16"/>
        <v>0</v>
      </c>
      <c r="F100" s="145">
        <f t="shared" si="14"/>
        <v>0</v>
      </c>
      <c r="G100" s="145"/>
      <c r="H100" s="64"/>
    </row>
    <row r="101" spans="1:8" ht="36">
      <c r="A101" s="58" t="s">
        <v>207</v>
      </c>
      <c r="B101" s="54">
        <v>1404</v>
      </c>
      <c r="C101" s="70"/>
      <c r="D101" s="70"/>
      <c r="E101" s="70"/>
      <c r="F101" s="145"/>
      <c r="G101" s="145"/>
      <c r="H101" s="64"/>
    </row>
    <row r="102" spans="1:8" s="47" customFormat="1" ht="20.100000000000001" customHeight="1">
      <c r="A102" s="71" t="s">
        <v>54</v>
      </c>
      <c r="B102" s="72">
        <v>1410</v>
      </c>
      <c r="C102" s="75">
        <f>C97+C98-C99+C100</f>
        <v>-605</v>
      </c>
      <c r="D102" s="75">
        <f>D97+D98-D99+D100</f>
        <v>342</v>
      </c>
      <c r="E102" s="75">
        <f>E97+E98-E99+E100</f>
        <v>-310</v>
      </c>
      <c r="F102" s="75">
        <f t="shared" si="14"/>
        <v>652</v>
      </c>
      <c r="G102" s="75">
        <f t="shared" si="15"/>
        <v>-90.643274853801174</v>
      </c>
      <c r="H102" s="173"/>
    </row>
    <row r="103" spans="1:8" ht="20.100000000000001" customHeight="1">
      <c r="A103" s="258" t="s">
        <v>208</v>
      </c>
      <c r="B103" s="259"/>
      <c r="C103" s="259"/>
      <c r="D103" s="259"/>
      <c r="E103" s="259"/>
      <c r="F103" s="259"/>
      <c r="G103" s="259"/>
      <c r="H103" s="260"/>
    </row>
    <row r="104" spans="1:8" ht="20.100000000000001" customHeight="1">
      <c r="A104" s="58" t="s">
        <v>209</v>
      </c>
      <c r="B104" s="55">
        <v>1500</v>
      </c>
      <c r="C104" s="70">
        <f>C106</f>
        <v>816</v>
      </c>
      <c r="D104" s="70">
        <f>D106</f>
        <v>2365</v>
      </c>
      <c r="E104" s="70">
        <f>E106</f>
        <v>691</v>
      </c>
      <c r="F104" s="70">
        <f>D104-E104</f>
        <v>1674</v>
      </c>
      <c r="G104" s="70">
        <f>E104/D104%</f>
        <v>29.217758985200799</v>
      </c>
      <c r="H104" s="64"/>
    </row>
    <row r="105" spans="1:8" ht="20.100000000000001" customHeight="1">
      <c r="A105" s="58" t="s">
        <v>107</v>
      </c>
      <c r="B105" s="55">
        <v>1501</v>
      </c>
      <c r="C105" s="70">
        <v>0</v>
      </c>
      <c r="D105" s="70">
        <v>0</v>
      </c>
      <c r="E105" s="70">
        <v>0</v>
      </c>
      <c r="F105" s="70">
        <f t="shared" ref="F105:F111" si="17">D105-E105</f>
        <v>0</v>
      </c>
      <c r="G105" s="70">
        <v>0</v>
      </c>
      <c r="H105" s="64"/>
    </row>
    <row r="106" spans="1:8" ht="20.100000000000001" customHeight="1">
      <c r="A106" s="58" t="s">
        <v>210</v>
      </c>
      <c r="B106" s="55">
        <v>1502</v>
      </c>
      <c r="C106" s="70">
        <f>C11+C12</f>
        <v>816</v>
      </c>
      <c r="D106" s="70">
        <f>D11+D12</f>
        <v>2365</v>
      </c>
      <c r="E106" s="70">
        <f>E11+E12</f>
        <v>691</v>
      </c>
      <c r="F106" s="70">
        <f t="shared" si="17"/>
        <v>1674</v>
      </c>
      <c r="G106" s="70">
        <f t="shared" ref="G106:G111" si="18">E106/D106%</f>
        <v>29.217758985200799</v>
      </c>
      <c r="H106" s="64"/>
    </row>
    <row r="107" spans="1:8" ht="20.100000000000001" customHeight="1">
      <c r="A107" s="58" t="s">
        <v>211</v>
      </c>
      <c r="B107" s="55">
        <v>1510</v>
      </c>
      <c r="C107" s="70">
        <f t="shared" ref="C107:E108" si="19">C13+C35</f>
        <v>2643</v>
      </c>
      <c r="D107" s="70">
        <f t="shared" si="19"/>
        <v>2735</v>
      </c>
      <c r="E107" s="70">
        <f t="shared" si="19"/>
        <v>3113</v>
      </c>
      <c r="F107" s="70">
        <f t="shared" si="17"/>
        <v>-378</v>
      </c>
      <c r="G107" s="70">
        <f t="shared" si="18"/>
        <v>113.82084095064</v>
      </c>
      <c r="H107" s="64"/>
    </row>
    <row r="108" spans="1:8" ht="20.100000000000001" customHeight="1">
      <c r="A108" s="58" t="s">
        <v>212</v>
      </c>
      <c r="B108" s="55">
        <v>1520</v>
      </c>
      <c r="C108" s="70">
        <f t="shared" si="19"/>
        <v>563</v>
      </c>
      <c r="D108" s="70">
        <f t="shared" si="19"/>
        <v>584</v>
      </c>
      <c r="E108" s="70">
        <f t="shared" si="19"/>
        <v>659</v>
      </c>
      <c r="F108" s="70">
        <f t="shared" si="17"/>
        <v>-75</v>
      </c>
      <c r="G108" s="70">
        <f t="shared" si="18"/>
        <v>112.842465753425</v>
      </c>
      <c r="H108" s="64"/>
    </row>
    <row r="109" spans="1:8" ht="20.100000000000001" customHeight="1">
      <c r="A109" s="58" t="s">
        <v>213</v>
      </c>
      <c r="B109" s="55">
        <v>1530</v>
      </c>
      <c r="C109" s="70">
        <v>41</v>
      </c>
      <c r="D109" s="70">
        <v>213</v>
      </c>
      <c r="E109" s="70">
        <v>63</v>
      </c>
      <c r="F109" s="70">
        <f t="shared" si="17"/>
        <v>150</v>
      </c>
      <c r="G109" s="70">
        <f t="shared" si="18"/>
        <v>29.577464788732396</v>
      </c>
      <c r="H109" s="64"/>
    </row>
    <row r="110" spans="1:8" ht="20.100000000000001" customHeight="1">
      <c r="A110" s="58" t="s">
        <v>214</v>
      </c>
      <c r="B110" s="55">
        <v>1540</v>
      </c>
      <c r="C110" s="70">
        <v>514</v>
      </c>
      <c r="D110" s="70">
        <v>1685</v>
      </c>
      <c r="E110" s="70">
        <v>191</v>
      </c>
      <c r="F110" s="70">
        <f t="shared" si="17"/>
        <v>1494</v>
      </c>
      <c r="G110" s="70">
        <f t="shared" si="18"/>
        <v>11.335311572700295</v>
      </c>
      <c r="H110" s="64"/>
    </row>
    <row r="111" spans="1:8" s="47" customFormat="1" ht="20.100000000000001" customHeight="1">
      <c r="A111" s="71" t="s">
        <v>215</v>
      </c>
      <c r="B111" s="72">
        <v>1550</v>
      </c>
      <c r="C111" s="75">
        <f>SUM(C104,C107:C110)</f>
        <v>4577</v>
      </c>
      <c r="D111" s="75">
        <f>SUM(D104,D107:D110)</f>
        <v>7582</v>
      </c>
      <c r="E111" s="75">
        <f>SUM(E104,E107:E110)</f>
        <v>4717</v>
      </c>
      <c r="F111" s="74">
        <f t="shared" si="17"/>
        <v>2865</v>
      </c>
      <c r="G111" s="74">
        <f t="shared" si="18"/>
        <v>62.21313637562649</v>
      </c>
      <c r="H111" s="173"/>
    </row>
    <row r="112" spans="1:8" ht="16.5" customHeight="1">
      <c r="A112" s="179"/>
      <c r="B112" s="159"/>
      <c r="C112" s="163"/>
      <c r="D112" s="163"/>
      <c r="E112" s="163"/>
      <c r="F112" s="163"/>
      <c r="G112" s="163"/>
      <c r="H112" s="180"/>
    </row>
    <row r="113" spans="1:8" s="47" customFormat="1" ht="20.25" customHeight="1">
      <c r="A113" s="158" t="s">
        <v>216</v>
      </c>
      <c r="B113" s="51"/>
      <c r="C113" s="167"/>
      <c r="D113" s="181"/>
      <c r="E113" s="261" t="s">
        <v>96</v>
      </c>
      <c r="F113" s="261"/>
      <c r="G113" s="261"/>
      <c r="H113" s="182"/>
    </row>
    <row r="114" spans="1:8" ht="20.100000000000001" customHeight="1">
      <c r="A114" s="162" t="s">
        <v>97</v>
      </c>
      <c r="B114" s="163"/>
      <c r="C114" s="159"/>
      <c r="D114" s="162"/>
      <c r="E114" s="262" t="s">
        <v>98</v>
      </c>
      <c r="F114" s="262"/>
      <c r="G114" s="262"/>
      <c r="H114" s="180"/>
    </row>
    <row r="115" spans="1:8" ht="20.100000000000001" customHeight="1">
      <c r="A115" s="179"/>
      <c r="B115" s="159"/>
      <c r="C115" s="183"/>
      <c r="D115" s="183"/>
      <c r="E115" s="183"/>
      <c r="F115" s="183"/>
      <c r="G115" s="183"/>
      <c r="H115" s="180"/>
    </row>
    <row r="116" spans="1:8">
      <c r="A116" s="179"/>
      <c r="B116" s="159"/>
      <c r="C116" s="183"/>
      <c r="D116" s="183"/>
      <c r="E116" s="183"/>
      <c r="F116" s="183"/>
      <c r="G116" s="183"/>
      <c r="H116" s="180"/>
    </row>
    <row r="117" spans="1:8">
      <c r="A117" s="179"/>
      <c r="B117" s="159"/>
      <c r="C117" s="183"/>
      <c r="D117" s="183">
        <v>27</v>
      </c>
      <c r="E117" s="183">
        <v>52</v>
      </c>
      <c r="F117" s="183">
        <v>97</v>
      </c>
      <c r="G117" s="183">
        <v>128</v>
      </c>
      <c r="H117" s="184"/>
    </row>
    <row r="118" spans="1:8">
      <c r="A118" s="179"/>
      <c r="B118" s="159"/>
      <c r="C118" s="183"/>
      <c r="D118" s="183">
        <v>7</v>
      </c>
      <c r="E118" s="183">
        <v>15</v>
      </c>
      <c r="F118" s="183">
        <v>22</v>
      </c>
      <c r="G118" s="183">
        <v>31</v>
      </c>
      <c r="H118" s="180"/>
    </row>
    <row r="119" spans="1:8">
      <c r="A119" s="179"/>
      <c r="B119" s="159"/>
      <c r="C119" s="183"/>
      <c r="D119" s="183">
        <f>D117+D118</f>
        <v>34</v>
      </c>
      <c r="E119" s="183">
        <f t="shared" ref="E119:G119" si="20">E117+E118</f>
        <v>67</v>
      </c>
      <c r="F119" s="183">
        <f t="shared" si="20"/>
        <v>119</v>
      </c>
      <c r="G119" s="183">
        <f t="shared" si="20"/>
        <v>159</v>
      </c>
      <c r="H119" s="180"/>
    </row>
    <row r="120" spans="1:8">
      <c r="A120" s="179"/>
      <c r="B120" s="159"/>
      <c r="C120" s="183"/>
      <c r="D120" s="185">
        <f>D28</f>
        <v>943</v>
      </c>
      <c r="E120" s="185">
        <f>E28</f>
        <v>15</v>
      </c>
      <c r="F120" s="185">
        <f>F28</f>
        <v>928</v>
      </c>
      <c r="G120" s="185">
        <f>G28</f>
        <v>1.59066808059385</v>
      </c>
      <c r="H120" s="185"/>
    </row>
    <row r="121" spans="1:8">
      <c r="A121" s="179"/>
      <c r="B121" s="159"/>
      <c r="C121" s="159"/>
      <c r="D121" s="163"/>
      <c r="E121" s="163"/>
      <c r="F121" s="163"/>
      <c r="G121" s="163"/>
      <c r="H121" s="180"/>
    </row>
    <row r="122" spans="1:8">
      <c r="A122" s="179"/>
      <c r="B122" s="159"/>
      <c r="C122" s="159"/>
      <c r="D122" s="163"/>
      <c r="E122" s="163"/>
      <c r="F122" s="163"/>
      <c r="G122" s="163"/>
      <c r="H122" s="180"/>
    </row>
    <row r="123" spans="1:8">
      <c r="A123" s="179"/>
      <c r="B123" s="159"/>
      <c r="C123" s="159"/>
      <c r="D123" s="163"/>
      <c r="E123" s="163"/>
      <c r="F123" s="163"/>
      <c r="G123" s="163"/>
      <c r="H123" s="180"/>
    </row>
    <row r="124" spans="1:8">
      <c r="A124" s="179"/>
      <c r="B124" s="159"/>
      <c r="C124" s="165" t="s">
        <v>217</v>
      </c>
      <c r="D124" s="165">
        <v>17</v>
      </c>
      <c r="E124" s="165">
        <v>35</v>
      </c>
      <c r="F124" s="165">
        <v>52</v>
      </c>
      <c r="G124" s="165">
        <v>69</v>
      </c>
      <c r="H124" s="180"/>
    </row>
    <row r="125" spans="1:8">
      <c r="A125" s="179"/>
      <c r="B125" s="159"/>
      <c r="C125" s="165" t="s">
        <v>218</v>
      </c>
      <c r="D125" s="166">
        <f>(D107-D124)*22%+D124*8.41%</f>
        <v>599.38969999999995</v>
      </c>
      <c r="E125" s="166">
        <f>(E107-E124)*22%+E124*8.41%</f>
        <v>680.10350000000005</v>
      </c>
      <c r="F125" s="166">
        <f>(F107-F124)*22%+F124*8.41%</f>
        <v>-90.226799999999997</v>
      </c>
      <c r="G125" s="166">
        <f>(G107-G124)*22%+G124*8.41%</f>
        <v>15.6634850091408</v>
      </c>
      <c r="H125" s="180"/>
    </row>
    <row r="126" spans="1:8">
      <c r="A126" s="179"/>
      <c r="B126" s="159"/>
      <c r="C126" s="167" t="s">
        <v>219</v>
      </c>
      <c r="D126" s="168">
        <f>D107*18%</f>
        <v>492.3</v>
      </c>
      <c r="E126" s="168">
        <f>E107*18%</f>
        <v>560.34</v>
      </c>
      <c r="F126" s="166">
        <f>(F108-F125)*22%+F125*8.41%</f>
        <v>-4.2381778800000003</v>
      </c>
      <c r="G126" s="168">
        <f>G107*18%</f>
        <v>20.487751371115198</v>
      </c>
      <c r="H126" s="180"/>
    </row>
    <row r="127" spans="1:8">
      <c r="A127" s="179"/>
      <c r="B127" s="159"/>
      <c r="C127" s="167" t="s">
        <v>220</v>
      </c>
      <c r="D127" s="168">
        <f>D107*1.5%</f>
        <v>41.024999999999999</v>
      </c>
      <c r="E127" s="168">
        <f>E107*1.5%</f>
        <v>46.695</v>
      </c>
      <c r="F127" s="166">
        <f>(F109-F126)*22%+F126*8.41%</f>
        <v>33.575968373892003</v>
      </c>
      <c r="G127" s="168">
        <f>G107*1.5%</f>
        <v>1.7073126142596</v>
      </c>
      <c r="H127" s="180"/>
    </row>
    <row r="128" spans="1:8">
      <c r="A128" s="179"/>
      <c r="B128" s="159"/>
      <c r="C128" s="183"/>
      <c r="D128" s="183"/>
      <c r="E128" s="183"/>
      <c r="F128" s="183"/>
      <c r="G128" s="183"/>
      <c r="H128" s="180"/>
    </row>
    <row r="129" spans="1:8">
      <c r="A129" s="179"/>
      <c r="B129" s="159"/>
      <c r="C129" s="183"/>
      <c r="D129" s="183"/>
      <c r="E129" s="183"/>
      <c r="F129" s="183"/>
      <c r="G129" s="183"/>
      <c r="H129" s="180"/>
    </row>
    <row r="130" spans="1:8">
      <c r="A130" s="179"/>
      <c r="B130" s="159"/>
      <c r="C130" s="183"/>
      <c r="D130" s="183"/>
      <c r="E130" s="183"/>
      <c r="F130" s="183"/>
      <c r="G130" s="183"/>
      <c r="H130" s="180"/>
    </row>
    <row r="131" spans="1:8">
      <c r="A131" s="179"/>
      <c r="B131" s="159"/>
      <c r="C131" s="183"/>
      <c r="D131" s="183"/>
      <c r="E131" s="183"/>
      <c r="F131" s="183"/>
      <c r="G131" s="183"/>
      <c r="H131" s="180"/>
    </row>
    <row r="132" spans="1:8">
      <c r="A132" s="187"/>
      <c r="C132" s="188"/>
      <c r="D132" s="188"/>
      <c r="E132" s="188"/>
      <c r="F132" s="188"/>
      <c r="G132" s="188"/>
    </row>
    <row r="133" spans="1:8">
      <c r="A133" s="187"/>
      <c r="C133" s="188"/>
      <c r="D133" s="188"/>
      <c r="E133" s="188"/>
      <c r="F133" s="188"/>
      <c r="G133" s="188"/>
    </row>
    <row r="134" spans="1:8">
      <c r="A134" s="187"/>
      <c r="C134" s="188"/>
      <c r="D134" s="188"/>
      <c r="E134" s="188"/>
      <c r="F134" s="188"/>
      <c r="G134" s="188"/>
    </row>
    <row r="135" spans="1:8">
      <c r="A135" s="187"/>
      <c r="C135" s="188"/>
      <c r="D135" s="188"/>
      <c r="E135" s="188"/>
      <c r="F135" s="188"/>
      <c r="G135" s="188"/>
    </row>
    <row r="136" spans="1:8">
      <c r="A136" s="187"/>
      <c r="C136" s="188"/>
      <c r="D136" s="188"/>
      <c r="E136" s="188"/>
      <c r="F136" s="188"/>
      <c r="G136" s="188"/>
    </row>
    <row r="137" spans="1:8">
      <c r="A137" s="187"/>
      <c r="C137" s="188"/>
      <c r="D137" s="188"/>
      <c r="E137" s="188"/>
      <c r="F137" s="188"/>
      <c r="G137" s="188"/>
    </row>
    <row r="138" spans="1:8">
      <c r="A138" s="187"/>
      <c r="C138" s="188"/>
      <c r="D138" s="188"/>
      <c r="E138" s="188"/>
      <c r="F138" s="188"/>
      <c r="G138" s="188"/>
    </row>
    <row r="139" spans="1:8">
      <c r="A139" s="187"/>
      <c r="C139" s="188"/>
      <c r="D139" s="188"/>
      <c r="E139" s="188"/>
      <c r="F139" s="188"/>
      <c r="G139" s="188"/>
    </row>
    <row r="140" spans="1:8">
      <c r="A140" s="187"/>
      <c r="C140" s="188"/>
      <c r="D140" s="188"/>
      <c r="E140" s="188"/>
      <c r="F140" s="188"/>
      <c r="G140" s="188"/>
    </row>
    <row r="141" spans="1:8">
      <c r="A141" s="187"/>
      <c r="C141" s="188"/>
      <c r="D141" s="188"/>
      <c r="E141" s="188"/>
      <c r="F141" s="188"/>
      <c r="G141" s="188"/>
    </row>
    <row r="142" spans="1:8">
      <c r="A142" s="187"/>
      <c r="C142" s="188"/>
      <c r="D142" s="188"/>
      <c r="E142" s="188"/>
      <c r="F142" s="188"/>
      <c r="G142" s="188"/>
    </row>
    <row r="143" spans="1:8">
      <c r="A143" s="187"/>
      <c r="C143" s="188"/>
      <c r="D143" s="188"/>
      <c r="E143" s="188"/>
      <c r="F143" s="188"/>
      <c r="G143" s="188"/>
    </row>
    <row r="144" spans="1:8">
      <c r="A144" s="187"/>
      <c r="C144" s="188"/>
      <c r="D144" s="188"/>
      <c r="E144" s="188"/>
      <c r="F144" s="188"/>
      <c r="G144" s="188"/>
    </row>
    <row r="145" spans="1:7">
      <c r="A145" s="187"/>
      <c r="C145" s="188"/>
      <c r="D145" s="188"/>
      <c r="E145" s="188"/>
      <c r="F145" s="188"/>
      <c r="G145" s="188"/>
    </row>
    <row r="146" spans="1:7">
      <c r="A146" s="187"/>
      <c r="C146" s="188"/>
      <c r="D146" s="188"/>
      <c r="E146" s="188"/>
      <c r="F146" s="188"/>
      <c r="G146" s="188"/>
    </row>
    <row r="147" spans="1:7">
      <c r="A147" s="187"/>
      <c r="C147" s="188"/>
      <c r="D147" s="188"/>
      <c r="E147" s="188"/>
      <c r="F147" s="188"/>
      <c r="G147" s="188"/>
    </row>
    <row r="148" spans="1:7">
      <c r="A148" s="187"/>
      <c r="C148" s="188"/>
      <c r="D148" s="188"/>
      <c r="E148" s="188"/>
      <c r="F148" s="188"/>
      <c r="G148" s="188"/>
    </row>
    <row r="149" spans="1:7">
      <c r="A149" s="187"/>
      <c r="C149" s="188"/>
      <c r="D149" s="188"/>
      <c r="E149" s="188"/>
      <c r="F149" s="188"/>
      <c r="G149" s="188"/>
    </row>
    <row r="150" spans="1:7">
      <c r="A150" s="187"/>
      <c r="C150" s="188"/>
      <c r="D150" s="188"/>
      <c r="E150" s="188"/>
      <c r="F150" s="188"/>
      <c r="G150" s="188"/>
    </row>
    <row r="151" spans="1:7">
      <c r="A151" s="187"/>
      <c r="C151" s="188"/>
      <c r="D151" s="188"/>
      <c r="E151" s="188"/>
      <c r="F151" s="188"/>
      <c r="G151" s="188"/>
    </row>
    <row r="152" spans="1:7">
      <c r="A152" s="187"/>
      <c r="C152" s="188"/>
      <c r="D152" s="188"/>
      <c r="E152" s="188"/>
      <c r="F152" s="188"/>
      <c r="G152" s="188"/>
    </row>
    <row r="153" spans="1:7">
      <c r="A153" s="187"/>
      <c r="C153" s="188"/>
      <c r="D153" s="188"/>
      <c r="E153" s="188"/>
      <c r="F153" s="188"/>
      <c r="G153" s="188"/>
    </row>
    <row r="154" spans="1:7">
      <c r="A154" s="187"/>
      <c r="C154" s="188"/>
      <c r="D154" s="188"/>
      <c r="E154" s="188"/>
      <c r="F154" s="188"/>
      <c r="G154" s="188"/>
    </row>
    <row r="155" spans="1:7">
      <c r="A155" s="187"/>
      <c r="C155" s="188"/>
      <c r="D155" s="188"/>
      <c r="E155" s="188"/>
      <c r="F155" s="188"/>
      <c r="G155" s="188"/>
    </row>
    <row r="156" spans="1:7">
      <c r="A156" s="187"/>
      <c r="C156" s="188"/>
      <c r="D156" s="188"/>
      <c r="E156" s="188"/>
      <c r="F156" s="188"/>
      <c r="G156" s="188"/>
    </row>
    <row r="157" spans="1:7">
      <c r="A157" s="187"/>
      <c r="C157" s="188"/>
      <c r="D157" s="188"/>
      <c r="E157" s="188"/>
      <c r="F157" s="188"/>
      <c r="G157" s="188"/>
    </row>
    <row r="158" spans="1:7">
      <c r="A158" s="187"/>
      <c r="C158" s="188"/>
      <c r="D158" s="188"/>
      <c r="E158" s="188"/>
      <c r="F158" s="188"/>
      <c r="G158" s="188"/>
    </row>
    <row r="159" spans="1:7">
      <c r="A159" s="187"/>
      <c r="C159" s="188"/>
      <c r="D159" s="188"/>
      <c r="E159" s="188"/>
      <c r="F159" s="188"/>
      <c r="G159" s="188"/>
    </row>
    <row r="160" spans="1:7">
      <c r="A160" s="187"/>
      <c r="C160" s="188"/>
      <c r="D160" s="188"/>
      <c r="E160" s="188"/>
      <c r="F160" s="188"/>
      <c r="G160" s="188"/>
    </row>
    <row r="161" spans="1:7">
      <c r="A161" s="187"/>
      <c r="C161" s="188"/>
      <c r="D161" s="188"/>
      <c r="E161" s="188"/>
      <c r="F161" s="188"/>
      <c r="G161" s="188"/>
    </row>
    <row r="162" spans="1:7">
      <c r="A162" s="187"/>
      <c r="C162" s="188"/>
      <c r="D162" s="188"/>
      <c r="E162" s="188"/>
      <c r="F162" s="188"/>
      <c r="G162" s="188"/>
    </row>
    <row r="163" spans="1:7">
      <c r="A163" s="187"/>
      <c r="C163" s="188"/>
      <c r="D163" s="188"/>
      <c r="E163" s="188"/>
      <c r="F163" s="188"/>
      <c r="G163" s="188"/>
    </row>
    <row r="164" spans="1:7">
      <c r="A164" s="187"/>
      <c r="C164" s="188"/>
      <c r="D164" s="188"/>
      <c r="E164" s="188"/>
      <c r="F164" s="188"/>
      <c r="G164" s="188"/>
    </row>
    <row r="165" spans="1:7">
      <c r="A165" s="187"/>
      <c r="C165" s="188"/>
      <c r="D165" s="188"/>
      <c r="E165" s="188"/>
      <c r="F165" s="188"/>
      <c r="G165" s="188"/>
    </row>
    <row r="166" spans="1:7">
      <c r="A166" s="187"/>
      <c r="C166" s="188"/>
      <c r="D166" s="188"/>
      <c r="E166" s="188"/>
      <c r="F166" s="188"/>
      <c r="G166" s="188"/>
    </row>
    <row r="167" spans="1:7">
      <c r="A167" s="187"/>
      <c r="C167" s="188"/>
      <c r="D167" s="188"/>
      <c r="E167" s="188"/>
      <c r="F167" s="188"/>
      <c r="G167" s="188"/>
    </row>
    <row r="168" spans="1:7">
      <c r="A168" s="187"/>
      <c r="C168" s="188"/>
      <c r="D168" s="188"/>
      <c r="E168" s="188"/>
      <c r="F168" s="188"/>
      <c r="G168" s="188"/>
    </row>
    <row r="169" spans="1:7">
      <c r="A169" s="187"/>
      <c r="C169" s="188"/>
      <c r="D169" s="188"/>
      <c r="E169" s="188"/>
      <c r="F169" s="188"/>
      <c r="G169" s="188"/>
    </row>
    <row r="170" spans="1:7">
      <c r="A170" s="187"/>
      <c r="C170" s="188"/>
      <c r="D170" s="188"/>
      <c r="E170" s="188"/>
      <c r="F170" s="188"/>
      <c r="G170" s="188"/>
    </row>
    <row r="171" spans="1:7">
      <c r="A171" s="187"/>
      <c r="C171" s="188"/>
      <c r="D171" s="188"/>
      <c r="E171" s="188"/>
      <c r="F171" s="188"/>
      <c r="G171" s="188"/>
    </row>
    <row r="172" spans="1:7">
      <c r="A172" s="187"/>
      <c r="C172" s="188"/>
      <c r="D172" s="188"/>
      <c r="E172" s="188"/>
      <c r="F172" s="188"/>
      <c r="G172" s="188"/>
    </row>
    <row r="173" spans="1:7">
      <c r="A173" s="169"/>
    </row>
    <row r="174" spans="1:7">
      <c r="A174" s="169"/>
    </row>
    <row r="175" spans="1:7">
      <c r="A175" s="169"/>
    </row>
    <row r="176" spans="1:7">
      <c r="A176" s="169"/>
    </row>
    <row r="177" spans="1:3">
      <c r="A177" s="169"/>
    </row>
    <row r="178" spans="1:3">
      <c r="A178" s="169"/>
    </row>
    <row r="179" spans="1:3">
      <c r="A179" s="169"/>
    </row>
    <row r="180" spans="1:3">
      <c r="A180" s="169"/>
    </row>
    <row r="181" spans="1:3">
      <c r="A181" s="169"/>
    </row>
    <row r="182" spans="1:3">
      <c r="A182" s="169"/>
    </row>
    <row r="183" spans="1:3">
      <c r="A183" s="169"/>
      <c r="B183" s="48"/>
      <c r="C183" s="48"/>
    </row>
    <row r="184" spans="1:3">
      <c r="A184" s="169"/>
      <c r="B184" s="48"/>
      <c r="C184" s="48"/>
    </row>
    <row r="185" spans="1:3">
      <c r="A185" s="169"/>
      <c r="B185" s="48"/>
      <c r="C185" s="48"/>
    </row>
    <row r="186" spans="1:3">
      <c r="A186" s="169"/>
      <c r="B186" s="48"/>
      <c r="C186" s="48"/>
    </row>
    <row r="187" spans="1:3">
      <c r="A187" s="169"/>
      <c r="B187" s="48"/>
      <c r="C187" s="48"/>
    </row>
    <row r="188" spans="1:3">
      <c r="A188" s="169"/>
      <c r="B188" s="48"/>
      <c r="C188" s="48"/>
    </row>
    <row r="189" spans="1:3">
      <c r="A189" s="169"/>
      <c r="B189" s="48"/>
      <c r="C189" s="48"/>
    </row>
    <row r="190" spans="1:3">
      <c r="A190" s="169"/>
      <c r="B190" s="48"/>
      <c r="C190" s="48"/>
    </row>
    <row r="191" spans="1:3">
      <c r="A191" s="169"/>
      <c r="B191" s="48"/>
      <c r="C191" s="48"/>
    </row>
    <row r="192" spans="1:3">
      <c r="A192" s="169"/>
      <c r="B192" s="48"/>
      <c r="C192" s="48"/>
    </row>
    <row r="193" spans="1:3">
      <c r="A193" s="169"/>
      <c r="B193" s="48"/>
      <c r="C193" s="48"/>
    </row>
    <row r="194" spans="1:3">
      <c r="A194" s="169"/>
      <c r="B194" s="48"/>
      <c r="C194" s="48"/>
    </row>
    <row r="195" spans="1:3">
      <c r="A195" s="169"/>
      <c r="B195" s="48"/>
      <c r="C195" s="48"/>
    </row>
    <row r="196" spans="1:3">
      <c r="A196" s="169"/>
      <c r="B196" s="48"/>
      <c r="C196" s="48"/>
    </row>
    <row r="197" spans="1:3">
      <c r="A197" s="169"/>
      <c r="B197" s="48"/>
      <c r="C197" s="48"/>
    </row>
    <row r="198" spans="1:3">
      <c r="A198" s="169"/>
      <c r="B198" s="48"/>
      <c r="C198" s="48"/>
    </row>
    <row r="199" spans="1:3">
      <c r="A199" s="169"/>
      <c r="B199" s="48"/>
      <c r="C199" s="48"/>
    </row>
    <row r="200" spans="1:3">
      <c r="A200" s="169"/>
      <c r="B200" s="48"/>
      <c r="C200" s="48"/>
    </row>
    <row r="201" spans="1:3">
      <c r="A201" s="169"/>
      <c r="B201" s="48"/>
      <c r="C201" s="48"/>
    </row>
    <row r="202" spans="1:3">
      <c r="A202" s="169"/>
      <c r="B202" s="48"/>
      <c r="C202" s="48"/>
    </row>
    <row r="203" spans="1:3">
      <c r="A203" s="169"/>
      <c r="B203" s="48"/>
      <c r="C203" s="48"/>
    </row>
    <row r="204" spans="1:3">
      <c r="A204" s="169"/>
      <c r="B204" s="48"/>
      <c r="C204" s="48"/>
    </row>
    <row r="205" spans="1:3">
      <c r="A205" s="169"/>
      <c r="B205" s="48"/>
      <c r="C205" s="48"/>
    </row>
    <row r="206" spans="1:3">
      <c r="A206" s="169"/>
      <c r="B206" s="48"/>
      <c r="C206" s="48"/>
    </row>
    <row r="207" spans="1:3">
      <c r="A207" s="169"/>
      <c r="B207" s="48"/>
      <c r="C207" s="48"/>
    </row>
    <row r="208" spans="1:3">
      <c r="A208" s="169"/>
      <c r="B208" s="48"/>
      <c r="C208" s="48"/>
    </row>
    <row r="209" spans="1:3">
      <c r="A209" s="169"/>
      <c r="B209" s="48"/>
      <c r="C209" s="48"/>
    </row>
    <row r="210" spans="1:3">
      <c r="A210" s="169"/>
      <c r="B210" s="48"/>
      <c r="C210" s="48"/>
    </row>
    <row r="211" spans="1:3">
      <c r="A211" s="169"/>
      <c r="B211" s="48"/>
      <c r="C211" s="48"/>
    </row>
    <row r="212" spans="1:3">
      <c r="A212" s="169"/>
      <c r="B212" s="48"/>
      <c r="C212" s="48"/>
    </row>
    <row r="213" spans="1:3">
      <c r="A213" s="169"/>
      <c r="B213" s="48"/>
      <c r="C213" s="48"/>
    </row>
    <row r="214" spans="1:3">
      <c r="A214" s="169"/>
      <c r="B214" s="48"/>
      <c r="C214" s="48"/>
    </row>
    <row r="215" spans="1:3">
      <c r="A215" s="169"/>
      <c r="B215" s="48"/>
      <c r="C215" s="48"/>
    </row>
    <row r="216" spans="1:3">
      <c r="A216" s="169"/>
      <c r="B216" s="48"/>
      <c r="C216" s="48"/>
    </row>
    <row r="217" spans="1:3">
      <c r="A217" s="169"/>
      <c r="B217" s="48"/>
      <c r="C217" s="48"/>
    </row>
    <row r="218" spans="1:3">
      <c r="A218" s="169"/>
      <c r="B218" s="48"/>
      <c r="C218" s="48"/>
    </row>
    <row r="219" spans="1:3">
      <c r="A219" s="169"/>
      <c r="B219" s="48"/>
      <c r="C219" s="48"/>
    </row>
    <row r="220" spans="1:3">
      <c r="A220" s="169"/>
      <c r="B220" s="48"/>
      <c r="C220" s="48"/>
    </row>
    <row r="221" spans="1:3">
      <c r="A221" s="169"/>
      <c r="B221" s="48"/>
      <c r="C221" s="48"/>
    </row>
    <row r="222" spans="1:3">
      <c r="A222" s="169"/>
      <c r="B222" s="48"/>
      <c r="C222" s="48"/>
    </row>
    <row r="223" spans="1:3">
      <c r="A223" s="169"/>
      <c r="B223" s="48"/>
      <c r="C223" s="48"/>
    </row>
    <row r="224" spans="1:3">
      <c r="A224" s="169"/>
      <c r="B224" s="48"/>
      <c r="C224" s="48"/>
    </row>
    <row r="225" spans="1:3">
      <c r="A225" s="169"/>
      <c r="B225" s="48"/>
      <c r="C225" s="48"/>
    </row>
    <row r="226" spans="1:3">
      <c r="A226" s="169"/>
      <c r="B226" s="48"/>
      <c r="C226" s="48"/>
    </row>
    <row r="227" spans="1:3">
      <c r="A227" s="169"/>
      <c r="B227" s="48"/>
      <c r="C227" s="48"/>
    </row>
    <row r="228" spans="1:3">
      <c r="A228" s="169"/>
      <c r="B228" s="48"/>
      <c r="C228" s="48"/>
    </row>
    <row r="229" spans="1:3">
      <c r="A229" s="169"/>
      <c r="B229" s="48"/>
      <c r="C229" s="48"/>
    </row>
    <row r="230" spans="1:3">
      <c r="A230" s="169"/>
      <c r="B230" s="48"/>
      <c r="C230" s="48"/>
    </row>
    <row r="231" spans="1:3">
      <c r="A231" s="169"/>
      <c r="B231" s="48"/>
      <c r="C231" s="48"/>
    </row>
    <row r="232" spans="1:3">
      <c r="A232" s="169"/>
      <c r="B232" s="48"/>
      <c r="C232" s="48"/>
    </row>
    <row r="233" spans="1:3">
      <c r="A233" s="169"/>
      <c r="B233" s="48"/>
      <c r="C233" s="48"/>
    </row>
    <row r="234" spans="1:3">
      <c r="A234" s="169"/>
      <c r="B234" s="48"/>
      <c r="C234" s="48"/>
    </row>
    <row r="235" spans="1:3">
      <c r="A235" s="169"/>
      <c r="B235" s="48"/>
      <c r="C235" s="48"/>
    </row>
    <row r="236" spans="1:3">
      <c r="A236" s="169"/>
      <c r="B236" s="48"/>
      <c r="C236" s="48"/>
    </row>
    <row r="237" spans="1:3">
      <c r="A237" s="169"/>
      <c r="B237" s="48"/>
      <c r="C237" s="48"/>
    </row>
    <row r="238" spans="1:3">
      <c r="A238" s="169"/>
      <c r="B238" s="48"/>
      <c r="C238" s="48"/>
    </row>
    <row r="239" spans="1:3">
      <c r="A239" s="169"/>
      <c r="B239" s="48"/>
      <c r="C239" s="48"/>
    </row>
    <row r="240" spans="1:3">
      <c r="A240" s="169"/>
      <c r="B240" s="48"/>
      <c r="C240" s="48"/>
    </row>
    <row r="241" spans="1:3">
      <c r="A241" s="169"/>
      <c r="B241" s="48"/>
      <c r="C241" s="48"/>
    </row>
    <row r="242" spans="1:3">
      <c r="A242" s="169"/>
      <c r="B242" s="48"/>
      <c r="C242" s="48"/>
    </row>
    <row r="243" spans="1:3">
      <c r="A243" s="169"/>
      <c r="B243" s="48"/>
      <c r="C243" s="48"/>
    </row>
    <row r="244" spans="1:3">
      <c r="A244" s="169"/>
      <c r="B244" s="48"/>
      <c r="C244" s="48"/>
    </row>
    <row r="245" spans="1:3">
      <c r="A245" s="169"/>
      <c r="B245" s="48"/>
      <c r="C245" s="48"/>
    </row>
    <row r="246" spans="1:3">
      <c r="A246" s="169"/>
      <c r="B246" s="48"/>
      <c r="C246" s="48"/>
    </row>
    <row r="247" spans="1:3">
      <c r="A247" s="169"/>
      <c r="B247" s="48"/>
      <c r="C247" s="48"/>
    </row>
    <row r="248" spans="1:3">
      <c r="A248" s="169"/>
      <c r="B248" s="48"/>
      <c r="C248" s="48"/>
    </row>
    <row r="249" spans="1:3">
      <c r="A249" s="169"/>
      <c r="B249" s="48"/>
      <c r="C249" s="48"/>
    </row>
    <row r="250" spans="1:3">
      <c r="A250" s="169"/>
      <c r="B250" s="48"/>
      <c r="C250" s="48"/>
    </row>
    <row r="251" spans="1:3">
      <c r="A251" s="169"/>
      <c r="B251" s="48"/>
      <c r="C251" s="48"/>
    </row>
    <row r="252" spans="1:3">
      <c r="A252" s="169"/>
      <c r="B252" s="48"/>
      <c r="C252" s="48"/>
    </row>
    <row r="253" spans="1:3">
      <c r="A253" s="169"/>
      <c r="B253" s="48"/>
      <c r="C253" s="48"/>
    </row>
    <row r="254" spans="1:3">
      <c r="A254" s="169"/>
      <c r="B254" s="48"/>
      <c r="C254" s="48"/>
    </row>
    <row r="255" spans="1:3">
      <c r="A255" s="169"/>
      <c r="B255" s="48"/>
      <c r="C255" s="48"/>
    </row>
    <row r="256" spans="1:3">
      <c r="A256" s="169"/>
      <c r="B256" s="48"/>
      <c r="C256" s="48"/>
    </row>
    <row r="257" spans="1:3">
      <c r="A257" s="169"/>
      <c r="B257" s="48"/>
      <c r="C257" s="48"/>
    </row>
    <row r="258" spans="1:3">
      <c r="A258" s="169"/>
      <c r="B258" s="48"/>
      <c r="C258" s="48"/>
    </row>
    <row r="259" spans="1:3">
      <c r="A259" s="169"/>
      <c r="B259" s="48"/>
      <c r="C259" s="48"/>
    </row>
    <row r="260" spans="1:3">
      <c r="A260" s="169"/>
      <c r="B260" s="48"/>
      <c r="C260" s="48"/>
    </row>
    <row r="261" spans="1:3">
      <c r="A261" s="169"/>
      <c r="B261" s="48"/>
      <c r="C261" s="48"/>
    </row>
    <row r="262" spans="1:3">
      <c r="A262" s="169"/>
      <c r="B262" s="48"/>
      <c r="C262" s="48"/>
    </row>
    <row r="263" spans="1:3">
      <c r="A263" s="169"/>
      <c r="B263" s="48"/>
      <c r="C263" s="48"/>
    </row>
    <row r="264" spans="1:3">
      <c r="A264" s="169"/>
      <c r="B264" s="48"/>
      <c r="C264" s="48"/>
    </row>
    <row r="265" spans="1:3">
      <c r="A265" s="169"/>
      <c r="B265" s="48"/>
      <c r="C265" s="48"/>
    </row>
    <row r="266" spans="1:3">
      <c r="A266" s="169"/>
      <c r="B266" s="48"/>
      <c r="C266" s="48"/>
    </row>
    <row r="267" spans="1:3">
      <c r="A267" s="169"/>
      <c r="B267" s="48"/>
      <c r="C267" s="48"/>
    </row>
    <row r="268" spans="1:3">
      <c r="A268" s="169"/>
      <c r="B268" s="48"/>
      <c r="C268" s="48"/>
    </row>
    <row r="269" spans="1:3">
      <c r="A269" s="169"/>
      <c r="B269" s="48"/>
      <c r="C269" s="48"/>
    </row>
    <row r="270" spans="1:3">
      <c r="A270" s="169"/>
      <c r="B270" s="48"/>
      <c r="C270" s="48"/>
    </row>
    <row r="271" spans="1:3">
      <c r="A271" s="169"/>
      <c r="B271" s="48"/>
      <c r="C271" s="48"/>
    </row>
    <row r="272" spans="1:3">
      <c r="A272" s="169"/>
      <c r="B272" s="48"/>
      <c r="C272" s="48"/>
    </row>
    <row r="273" spans="1:3">
      <c r="A273" s="169"/>
      <c r="B273" s="48"/>
      <c r="C273" s="48"/>
    </row>
    <row r="274" spans="1:3">
      <c r="A274" s="169"/>
      <c r="B274" s="48"/>
      <c r="C274" s="48"/>
    </row>
    <row r="275" spans="1:3">
      <c r="A275" s="169"/>
      <c r="B275" s="48"/>
      <c r="C275" s="48"/>
    </row>
    <row r="276" spans="1:3">
      <c r="A276" s="169"/>
      <c r="B276" s="48"/>
      <c r="C276" s="48"/>
    </row>
    <row r="277" spans="1:3">
      <c r="A277" s="169"/>
      <c r="B277" s="48"/>
      <c r="C277" s="48"/>
    </row>
    <row r="278" spans="1:3">
      <c r="A278" s="169"/>
      <c r="B278" s="48"/>
      <c r="C278" s="48"/>
    </row>
    <row r="279" spans="1:3">
      <c r="A279" s="169"/>
      <c r="B279" s="48"/>
      <c r="C279" s="48"/>
    </row>
    <row r="280" spans="1:3">
      <c r="A280" s="169"/>
      <c r="B280" s="48"/>
      <c r="C280" s="48"/>
    </row>
    <row r="281" spans="1:3">
      <c r="A281" s="169"/>
      <c r="B281" s="48"/>
      <c r="C281" s="48"/>
    </row>
    <row r="282" spans="1:3">
      <c r="A282" s="169"/>
      <c r="B282" s="48"/>
      <c r="C282" s="48"/>
    </row>
    <row r="283" spans="1:3">
      <c r="A283" s="169"/>
      <c r="B283" s="48"/>
      <c r="C283" s="48"/>
    </row>
    <row r="284" spans="1:3">
      <c r="A284" s="169"/>
      <c r="B284" s="48"/>
      <c r="C284" s="48"/>
    </row>
    <row r="285" spans="1:3">
      <c r="A285" s="169"/>
      <c r="B285" s="48"/>
      <c r="C285" s="48"/>
    </row>
    <row r="286" spans="1:3">
      <c r="A286" s="169"/>
      <c r="B286" s="48"/>
      <c r="C286" s="48"/>
    </row>
    <row r="287" spans="1:3">
      <c r="A287" s="169"/>
      <c r="B287" s="48"/>
      <c r="C287" s="48"/>
    </row>
    <row r="288" spans="1:3">
      <c r="A288" s="169"/>
      <c r="B288" s="48"/>
      <c r="C288" s="48"/>
    </row>
    <row r="289" spans="1:3">
      <c r="A289" s="169"/>
      <c r="B289" s="48"/>
      <c r="C289" s="48"/>
    </row>
    <row r="290" spans="1:3">
      <c r="A290" s="169"/>
      <c r="B290" s="48"/>
      <c r="C290" s="48"/>
    </row>
    <row r="291" spans="1:3">
      <c r="A291" s="169"/>
      <c r="B291" s="48"/>
      <c r="C291" s="48"/>
    </row>
    <row r="292" spans="1:3">
      <c r="A292" s="169"/>
      <c r="B292" s="48"/>
      <c r="C292" s="48"/>
    </row>
    <row r="293" spans="1:3">
      <c r="A293" s="169"/>
      <c r="B293" s="48"/>
      <c r="C293" s="48"/>
    </row>
    <row r="294" spans="1:3">
      <c r="A294" s="169"/>
      <c r="B294" s="48"/>
      <c r="C294" s="48"/>
    </row>
    <row r="295" spans="1:3">
      <c r="A295" s="169"/>
      <c r="B295" s="48"/>
      <c r="C295" s="48"/>
    </row>
    <row r="296" spans="1:3">
      <c r="A296" s="169"/>
      <c r="B296" s="48"/>
      <c r="C296" s="48"/>
    </row>
    <row r="297" spans="1:3">
      <c r="A297" s="169"/>
      <c r="B297" s="48"/>
      <c r="C297" s="48"/>
    </row>
    <row r="298" spans="1:3">
      <c r="A298" s="169"/>
      <c r="B298" s="48"/>
      <c r="C298" s="48"/>
    </row>
    <row r="299" spans="1:3">
      <c r="A299" s="169"/>
      <c r="B299" s="48"/>
      <c r="C299" s="48"/>
    </row>
    <row r="300" spans="1:3">
      <c r="A300" s="169"/>
      <c r="B300" s="48"/>
      <c r="C300" s="48"/>
    </row>
    <row r="301" spans="1:3">
      <c r="A301" s="169"/>
      <c r="B301" s="48"/>
      <c r="C301" s="48"/>
    </row>
    <row r="302" spans="1:3">
      <c r="A302" s="169"/>
      <c r="B302" s="48"/>
      <c r="C302" s="48"/>
    </row>
    <row r="303" spans="1:3">
      <c r="A303" s="169"/>
      <c r="B303" s="48"/>
      <c r="C303" s="48"/>
    </row>
    <row r="304" spans="1:3">
      <c r="A304" s="169"/>
      <c r="B304" s="48"/>
      <c r="C304" s="48"/>
    </row>
    <row r="305" spans="1:3">
      <c r="A305" s="169"/>
      <c r="B305" s="48"/>
      <c r="C305" s="48"/>
    </row>
    <row r="306" spans="1:3">
      <c r="A306" s="169"/>
      <c r="B306" s="48"/>
      <c r="C306" s="48"/>
    </row>
    <row r="307" spans="1:3">
      <c r="A307" s="169"/>
      <c r="B307" s="48"/>
      <c r="C307" s="48"/>
    </row>
    <row r="308" spans="1:3">
      <c r="A308" s="169"/>
      <c r="B308" s="48"/>
      <c r="C308" s="48"/>
    </row>
    <row r="309" spans="1:3">
      <c r="A309" s="169"/>
      <c r="B309" s="48"/>
      <c r="C309" s="48"/>
    </row>
    <row r="310" spans="1:3">
      <c r="A310" s="169"/>
      <c r="B310" s="48"/>
      <c r="C310" s="48"/>
    </row>
    <row r="311" spans="1:3">
      <c r="A311" s="169"/>
      <c r="B311" s="48"/>
      <c r="C311" s="48"/>
    </row>
    <row r="312" spans="1:3">
      <c r="A312" s="169"/>
      <c r="B312" s="48"/>
      <c r="C312" s="48"/>
    </row>
    <row r="313" spans="1:3">
      <c r="A313" s="169"/>
      <c r="B313" s="48"/>
      <c r="C313" s="48"/>
    </row>
    <row r="314" spans="1:3">
      <c r="A314" s="169"/>
      <c r="B314" s="48"/>
      <c r="C314" s="48"/>
    </row>
    <row r="315" spans="1:3">
      <c r="A315" s="169"/>
      <c r="B315" s="48"/>
      <c r="C315" s="48"/>
    </row>
    <row r="316" spans="1:3">
      <c r="A316" s="169"/>
      <c r="B316" s="48"/>
      <c r="C316" s="48"/>
    </row>
    <row r="317" spans="1:3">
      <c r="A317" s="169"/>
      <c r="B317" s="48"/>
      <c r="C317" s="48"/>
    </row>
    <row r="318" spans="1:3">
      <c r="A318" s="169"/>
      <c r="B318" s="48"/>
      <c r="C318" s="48"/>
    </row>
    <row r="319" spans="1:3">
      <c r="A319" s="169"/>
      <c r="B319" s="48"/>
      <c r="C319" s="48"/>
    </row>
    <row r="320" spans="1:3">
      <c r="A320" s="169"/>
      <c r="B320" s="48"/>
      <c r="C320" s="48"/>
    </row>
    <row r="321" spans="1:3">
      <c r="A321" s="169"/>
      <c r="B321" s="48"/>
      <c r="C321" s="48"/>
    </row>
    <row r="322" spans="1:3">
      <c r="A322" s="169"/>
      <c r="B322" s="48"/>
      <c r="C322" s="48"/>
    </row>
    <row r="323" spans="1:3">
      <c r="A323" s="169"/>
      <c r="B323" s="48"/>
      <c r="C323" s="48"/>
    </row>
    <row r="324" spans="1:3">
      <c r="A324" s="169"/>
      <c r="B324" s="48"/>
      <c r="C324" s="48"/>
    </row>
    <row r="325" spans="1:3">
      <c r="A325" s="169"/>
      <c r="B325" s="48"/>
      <c r="C325" s="48"/>
    </row>
    <row r="326" spans="1:3">
      <c r="A326" s="169"/>
      <c r="B326" s="48"/>
      <c r="C326" s="48"/>
    </row>
    <row r="327" spans="1:3">
      <c r="A327" s="169"/>
      <c r="B327" s="48"/>
      <c r="C327" s="48"/>
    </row>
    <row r="328" spans="1:3">
      <c r="A328" s="169"/>
      <c r="B328" s="48"/>
      <c r="C328" s="48"/>
    </row>
    <row r="329" spans="1:3">
      <c r="A329" s="169"/>
      <c r="B329" s="48"/>
      <c r="C329" s="48"/>
    </row>
    <row r="330" spans="1:3">
      <c r="A330" s="169"/>
      <c r="B330" s="48"/>
      <c r="C330" s="48"/>
    </row>
    <row r="331" spans="1:3">
      <c r="A331" s="169"/>
      <c r="B331" s="48"/>
      <c r="C331" s="48"/>
    </row>
    <row r="332" spans="1:3">
      <c r="A332" s="169"/>
      <c r="B332" s="48"/>
      <c r="C332" s="48"/>
    </row>
    <row r="333" spans="1:3">
      <c r="A333" s="169"/>
      <c r="B333" s="48"/>
      <c r="C333" s="48"/>
    </row>
    <row r="334" spans="1:3">
      <c r="A334" s="169"/>
      <c r="B334" s="48"/>
      <c r="C334" s="48"/>
    </row>
    <row r="335" spans="1:3">
      <c r="A335" s="169"/>
      <c r="B335" s="48"/>
      <c r="C335" s="48"/>
    </row>
    <row r="336" spans="1:3">
      <c r="A336" s="169"/>
      <c r="B336" s="48"/>
      <c r="C336" s="48"/>
    </row>
    <row r="337" spans="1:3">
      <c r="A337" s="169"/>
      <c r="B337" s="48"/>
      <c r="C337" s="48"/>
    </row>
    <row r="338" spans="1:3">
      <c r="A338" s="169"/>
      <c r="B338" s="48"/>
      <c r="C338" s="48"/>
    </row>
    <row r="339" spans="1:3">
      <c r="A339" s="169"/>
      <c r="B339" s="48"/>
      <c r="C339" s="48"/>
    </row>
  </sheetData>
  <customSheetViews>
    <customSheetView guid="{1E3D5FB9-014E-4051-8AD5-DB0A17D05797}" scale="90" showPageBreaks="1" printArea="1" view="pageBreakPreview" topLeftCell="A13">
      <selection activeCell="I22" sqref="I22"/>
      <pageMargins left="0.78740157480314998" right="0.39370078740157499" top="0.59055118110236204" bottom="0.59055118110236204" header="0.196850393700787" footer="0.118110236220472"/>
      <pageSetup paperSize="9" scale="50" orientation="portrait" verticalDpi="300"/>
      <headerFooter alignWithMargins="0"/>
    </customSheetView>
    <customSheetView guid="{43DCEB14-ADF8-4168-9283-6542A71D3CF7}" scale="90" showPageBreaks="1" printArea="1" view="pageBreakPreview">
      <selection activeCell="F4" sqref="F4"/>
      <pageMargins left="0.78740157480314998" right="0.39370078740157499" top="0.59055118110236204" bottom="0.59055118110236204" header="0.196850393700787" footer="0.118110236220472"/>
      <pageSetup paperSize="9" scale="50" orientation="portrait" verticalDpi="300"/>
      <headerFooter alignWithMargins="0"/>
    </customSheetView>
  </customSheetViews>
  <mergeCells count="11">
    <mergeCell ref="A1:H1"/>
    <mergeCell ref="D3:G3"/>
    <mergeCell ref="A6:H6"/>
    <mergeCell ref="A90:H90"/>
    <mergeCell ref="A96:H96"/>
    <mergeCell ref="A103:H103"/>
    <mergeCell ref="E113:G113"/>
    <mergeCell ref="E114:G114"/>
    <mergeCell ref="A3:A4"/>
    <mergeCell ref="B3:B4"/>
    <mergeCell ref="C3:C4"/>
  </mergeCells>
  <pageMargins left="0.78740157480314998" right="0.39370078740157499" top="0.59055118110236204" bottom="0.59055118110236204" header="0.196850393700787" footer="0.118110236220472"/>
  <pageSetup paperSize="9" scale="50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4506668294322"/>
  </sheetPr>
  <dimension ref="A1:H192"/>
  <sheetViews>
    <sheetView view="pageBreakPreview" zoomScale="65" zoomScaleNormal="65" workbookViewId="0">
      <pane ySplit="5" topLeftCell="A28" activePane="bottomLeft" state="frozen"/>
      <selection pane="bottomLeft" activeCell="C37" sqref="C37"/>
    </sheetView>
  </sheetViews>
  <sheetFormatPr defaultColWidth="77.88671875" defaultRowHeight="18" outlineLevelRow="1"/>
  <cols>
    <col min="1" max="1" width="61.33203125" style="135" customWidth="1"/>
    <col min="2" max="2" width="15.33203125" style="138" customWidth="1"/>
    <col min="3" max="3" width="16.88671875" style="138" customWidth="1"/>
    <col min="4" max="4" width="19" style="135" customWidth="1"/>
    <col min="5" max="5" width="17.44140625" style="135" customWidth="1"/>
    <col min="6" max="6" width="18.88671875" style="135" customWidth="1"/>
    <col min="7" max="7" width="18" style="135" customWidth="1"/>
    <col min="8" max="8" width="9.5546875" style="135" customWidth="1"/>
    <col min="9" max="251" width="9.109375" style="135" customWidth="1"/>
    <col min="252" max="16384" width="77.88671875" style="135"/>
  </cols>
  <sheetData>
    <row r="1" spans="1:7">
      <c r="A1" s="268" t="s">
        <v>221</v>
      </c>
      <c r="B1" s="268"/>
      <c r="C1" s="268"/>
      <c r="D1" s="268"/>
      <c r="E1" s="268"/>
      <c r="F1" s="268"/>
      <c r="G1" s="268"/>
    </row>
    <row r="2" spans="1:7" outlineLevel="1">
      <c r="A2" s="139"/>
      <c r="B2" s="140"/>
      <c r="C2" s="139"/>
      <c r="D2" s="139"/>
      <c r="E2" s="139"/>
      <c r="F2" s="139"/>
      <c r="G2" s="139"/>
    </row>
    <row r="3" spans="1:7" ht="38.25" customHeight="1">
      <c r="A3" s="263" t="s">
        <v>38</v>
      </c>
      <c r="B3" s="267" t="s">
        <v>39</v>
      </c>
      <c r="C3" s="265" t="s">
        <v>40</v>
      </c>
      <c r="D3" s="264" t="s">
        <v>41</v>
      </c>
      <c r="E3" s="264"/>
      <c r="F3" s="264"/>
      <c r="G3" s="264"/>
    </row>
    <row r="4" spans="1:7" ht="50.25" customHeight="1">
      <c r="A4" s="263"/>
      <c r="B4" s="267"/>
      <c r="C4" s="265"/>
      <c r="D4" s="142" t="s">
        <v>42</v>
      </c>
      <c r="E4" s="142" t="s">
        <v>101</v>
      </c>
      <c r="F4" s="142" t="s">
        <v>44</v>
      </c>
      <c r="G4" s="142" t="s">
        <v>45</v>
      </c>
    </row>
    <row r="5" spans="1:7" ht="18" customHeight="1">
      <c r="A5" s="143">
        <v>1</v>
      </c>
      <c r="B5" s="141">
        <v>2</v>
      </c>
      <c r="C5" s="141">
        <v>5</v>
      </c>
      <c r="D5" s="55">
        <v>6</v>
      </c>
      <c r="E5" s="55">
        <v>7</v>
      </c>
      <c r="F5" s="55">
        <v>8</v>
      </c>
      <c r="G5" s="55">
        <v>9</v>
      </c>
    </row>
    <row r="6" spans="1:7" ht="24.9" customHeight="1">
      <c r="A6" s="269" t="s">
        <v>222</v>
      </c>
      <c r="B6" s="270"/>
      <c r="C6" s="270"/>
      <c r="D6" s="270"/>
      <c r="E6" s="270"/>
      <c r="F6" s="270"/>
      <c r="G6" s="271"/>
    </row>
    <row r="7" spans="1:7" ht="42.75" customHeight="1">
      <c r="A7" s="144" t="s">
        <v>223</v>
      </c>
      <c r="B7" s="55">
        <v>2000</v>
      </c>
      <c r="C7" s="145">
        <v>729</v>
      </c>
      <c r="D7" s="145">
        <v>1047</v>
      </c>
      <c r="E7" s="145">
        <v>920</v>
      </c>
      <c r="F7" s="145">
        <f>D7-E7</f>
        <v>127</v>
      </c>
      <c r="G7" s="145">
        <f>E7/D7%</f>
        <v>87.870105062082104</v>
      </c>
    </row>
    <row r="8" spans="1:7" ht="36">
      <c r="A8" s="146" t="s">
        <v>224</v>
      </c>
      <c r="B8" s="55">
        <v>2010</v>
      </c>
      <c r="C8" s="145">
        <f t="shared" ref="C8:E8" si="0">C9+C10</f>
        <v>0</v>
      </c>
      <c r="D8" s="145">
        <f t="shared" si="0"/>
        <v>217</v>
      </c>
      <c r="E8" s="147">
        <f t="shared" si="0"/>
        <v>12</v>
      </c>
      <c r="F8" s="145">
        <f t="shared" ref="F8:F17" si="1">D8-E8</f>
        <v>205</v>
      </c>
      <c r="G8" s="145">
        <f t="shared" ref="G8:G10" si="2">E8/D8%</f>
        <v>5.5299539170506904</v>
      </c>
    </row>
    <row r="9" spans="1:7" ht="42.75" customHeight="1">
      <c r="A9" s="58" t="s">
        <v>225</v>
      </c>
      <c r="B9" s="55">
        <v>2011</v>
      </c>
      <c r="C9" s="70">
        <v>0</v>
      </c>
      <c r="D9" s="70">
        <v>49</v>
      </c>
      <c r="E9" s="148">
        <v>3</v>
      </c>
      <c r="F9" s="145">
        <f t="shared" si="1"/>
        <v>46</v>
      </c>
      <c r="G9" s="145">
        <f t="shared" si="2"/>
        <v>6.12244897959184</v>
      </c>
    </row>
    <row r="10" spans="1:7" ht="90">
      <c r="A10" s="58" t="s">
        <v>226</v>
      </c>
      <c r="B10" s="55">
        <v>2012</v>
      </c>
      <c r="C10" s="70">
        <v>0</v>
      </c>
      <c r="D10" s="70">
        <v>168</v>
      </c>
      <c r="E10" s="148">
        <v>9</v>
      </c>
      <c r="F10" s="145">
        <f t="shared" si="1"/>
        <v>159</v>
      </c>
      <c r="G10" s="145">
        <f t="shared" si="2"/>
        <v>5.3571428571428603</v>
      </c>
    </row>
    <row r="11" spans="1:7" ht="20.100000000000001" customHeight="1">
      <c r="A11" s="58" t="s">
        <v>227</v>
      </c>
      <c r="B11" s="55">
        <v>2020</v>
      </c>
      <c r="C11" s="70"/>
      <c r="D11" s="70"/>
      <c r="E11" s="70"/>
      <c r="F11" s="145"/>
      <c r="G11" s="145"/>
    </row>
    <row r="12" spans="1:7" s="136" customFormat="1" ht="20.100000000000001" customHeight="1">
      <c r="A12" s="146" t="s">
        <v>228</v>
      </c>
      <c r="B12" s="55">
        <v>2030</v>
      </c>
      <c r="C12" s="70"/>
      <c r="D12" s="70"/>
      <c r="E12" s="70"/>
      <c r="F12" s="145"/>
      <c r="G12" s="145"/>
    </row>
    <row r="13" spans="1:7" ht="36">
      <c r="A13" s="146" t="s">
        <v>229</v>
      </c>
      <c r="B13" s="55">
        <v>2031</v>
      </c>
      <c r="C13" s="70"/>
      <c r="D13" s="70"/>
      <c r="E13" s="70"/>
      <c r="F13" s="145"/>
      <c r="G13" s="145"/>
    </row>
    <row r="14" spans="1:7" ht="20.100000000000001" customHeight="1">
      <c r="A14" s="146" t="s">
        <v>230</v>
      </c>
      <c r="B14" s="55">
        <v>2040</v>
      </c>
      <c r="C14" s="70">
        <v>-63</v>
      </c>
      <c r="D14" s="70"/>
      <c r="E14" s="70">
        <v>-286</v>
      </c>
      <c r="F14" s="145"/>
      <c r="G14" s="145"/>
    </row>
    <row r="15" spans="1:7" ht="20.100000000000001" customHeight="1">
      <c r="A15" s="149" t="s">
        <v>231</v>
      </c>
      <c r="B15" s="55">
        <v>2050</v>
      </c>
      <c r="C15" s="70"/>
      <c r="D15" s="70"/>
      <c r="E15" s="70"/>
      <c r="F15" s="145"/>
      <c r="G15" s="145"/>
    </row>
    <row r="16" spans="1:7" ht="20.100000000000001" customHeight="1">
      <c r="A16" s="149" t="s">
        <v>232</v>
      </c>
      <c r="B16" s="55">
        <v>2060</v>
      </c>
      <c r="C16" s="70"/>
      <c r="D16" s="70"/>
      <c r="E16" s="70"/>
      <c r="F16" s="145"/>
      <c r="G16" s="145"/>
    </row>
    <row r="17" spans="1:7" ht="42.75" customHeight="1">
      <c r="A17" s="144" t="s">
        <v>233</v>
      </c>
      <c r="B17" s="72">
        <v>2070</v>
      </c>
      <c r="C17" s="75">
        <f>'I. Фін результат'!C86+'ІІ. Розр. з бюджетом'!C7-('ІІ. Розр. з бюджетом'!C8+'ІІ. Розр. з бюджетом'!C11+'ІІ. Розр. з бюджетом'!C12+'ІІ. Розр. з бюджетом'!C14+'ІІ. Розр. з бюджетом'!C15+'ІІ. Розр. з бюджетом'!C16)</f>
        <v>353</v>
      </c>
      <c r="D17" s="75">
        <f>'I. Фін результат'!D86+'ІІ. Розр. з бюджетом'!D7-('ІІ. Розр. з бюджетом'!D8+'ІІ. Розр. з бюджетом'!D11+'ІІ. Розр. з бюджетом'!D12+'ІІ. Розр. з бюджетом'!D14+'ІІ. Розр. з бюджетом'!D15+'ІІ. Розр. з бюджетом'!D16)</f>
        <v>1159</v>
      </c>
      <c r="E17" s="75">
        <f>'I. Фін результат'!E86+'ІІ. Розр. з бюджетом'!E7-('ІІ. Розр. з бюджетом'!E8+'ІІ. Розр. з бюджетом'!E11+'ІІ. Розр. з бюджетом'!E12+'ІІ. Розр. з бюджетом'!E14+'ІІ. Розр. з бюджетом'!E15+'ІІ. Розр. з бюджетом'!E16)</f>
        <v>1212</v>
      </c>
      <c r="F17" s="75">
        <f t="shared" si="1"/>
        <v>-53</v>
      </c>
      <c r="G17" s="75">
        <f t="shared" ref="G17" si="3">E17/D17%</f>
        <v>104.57290767903365</v>
      </c>
    </row>
    <row r="18" spans="1:7" ht="39.75" customHeight="1">
      <c r="A18" s="269" t="s">
        <v>234</v>
      </c>
      <c r="B18" s="270"/>
      <c r="C18" s="270"/>
      <c r="D18" s="270"/>
      <c r="E18" s="270"/>
      <c r="F18" s="270"/>
      <c r="G18" s="271"/>
    </row>
    <row r="19" spans="1:7" ht="36">
      <c r="A19" s="149" t="s">
        <v>224</v>
      </c>
      <c r="B19" s="68">
        <v>2100</v>
      </c>
      <c r="C19" s="145">
        <f>SUM(C20:C21)</f>
        <v>0</v>
      </c>
      <c r="D19" s="145">
        <f>SUM(D20:D21)</f>
        <v>217</v>
      </c>
      <c r="E19" s="145">
        <f>SUM(E20:E21)</f>
        <v>12</v>
      </c>
      <c r="F19" s="145">
        <f>D19-E19</f>
        <v>205</v>
      </c>
      <c r="G19" s="145">
        <f>E19/D19%</f>
        <v>5.5299539170506904</v>
      </c>
    </row>
    <row r="20" spans="1:7" ht="42.75" customHeight="1">
      <c r="A20" s="69" t="s">
        <v>225</v>
      </c>
      <c r="B20" s="68">
        <v>2101</v>
      </c>
      <c r="C20" s="145"/>
      <c r="D20" s="145">
        <f t="shared" ref="D20" si="4">D9</f>
        <v>49</v>
      </c>
      <c r="E20" s="145">
        <v>3</v>
      </c>
      <c r="F20" s="145">
        <f>D20-E20</f>
        <v>46</v>
      </c>
      <c r="G20" s="145">
        <f t="shared" ref="G20:G25" si="5">E20/D20%</f>
        <v>6.12244897959184</v>
      </c>
    </row>
    <row r="21" spans="1:7" ht="90">
      <c r="A21" s="69" t="s">
        <v>226</v>
      </c>
      <c r="B21" s="68">
        <v>2102</v>
      </c>
      <c r="C21" s="145"/>
      <c r="D21" s="145">
        <f t="shared" ref="D21" si="6">D10</f>
        <v>168</v>
      </c>
      <c r="E21" s="145">
        <v>9</v>
      </c>
      <c r="F21" s="145">
        <f>D21-E21</f>
        <v>159</v>
      </c>
      <c r="G21" s="145">
        <f t="shared" si="5"/>
        <v>5.3571428571428603</v>
      </c>
    </row>
    <row r="22" spans="1:7" s="136" customFormat="1" ht="20.100000000000001" customHeight="1">
      <c r="A22" s="150" t="s">
        <v>64</v>
      </c>
      <c r="B22" s="151">
        <v>2110</v>
      </c>
      <c r="C22" s="75"/>
      <c r="D22" s="75">
        <v>0</v>
      </c>
      <c r="E22" s="75">
        <v>0</v>
      </c>
      <c r="F22" s="75">
        <f t="shared" ref="F22:F38" si="7">D22-E22</f>
        <v>0</v>
      </c>
      <c r="G22" s="145" t="e">
        <f t="shared" si="5"/>
        <v>#DIV/0!</v>
      </c>
    </row>
    <row r="23" spans="1:7" ht="54">
      <c r="A23" s="149" t="s">
        <v>235</v>
      </c>
      <c r="B23" s="152">
        <v>2120</v>
      </c>
      <c r="C23" s="70"/>
      <c r="D23" s="70"/>
      <c r="E23" s="70"/>
      <c r="F23" s="145">
        <f t="shared" si="7"/>
        <v>0</v>
      </c>
      <c r="G23" s="153" t="e">
        <f t="shared" si="5"/>
        <v>#DIV/0!</v>
      </c>
    </row>
    <row r="24" spans="1:7" ht="54">
      <c r="A24" s="149" t="s">
        <v>236</v>
      </c>
      <c r="B24" s="152">
        <v>2130</v>
      </c>
      <c r="C24" s="74">
        <v>-360</v>
      </c>
      <c r="D24" s="74">
        <v>-209</v>
      </c>
      <c r="E24" s="74">
        <v>-183</v>
      </c>
      <c r="F24" s="145">
        <f t="shared" si="7"/>
        <v>-26</v>
      </c>
      <c r="G24" s="145">
        <f t="shared" si="5"/>
        <v>87.559808612440193</v>
      </c>
    </row>
    <row r="25" spans="1:7" s="137" customFormat="1" ht="52.2">
      <c r="A25" s="150" t="s">
        <v>237</v>
      </c>
      <c r="B25" s="151">
        <v>2140</v>
      </c>
      <c r="C25" s="75">
        <f>SUM(C26:C30,C33,C35)</f>
        <v>516</v>
      </c>
      <c r="D25" s="75">
        <f t="shared" ref="D25:E25" si="8">SUM(D26:D30,D33,D35)</f>
        <v>629</v>
      </c>
      <c r="E25" s="75">
        <f t="shared" si="8"/>
        <v>716</v>
      </c>
      <c r="F25" s="75">
        <f t="shared" si="7"/>
        <v>-87</v>
      </c>
      <c r="G25" s="145">
        <f t="shared" si="5"/>
        <v>113.83147853736099</v>
      </c>
    </row>
    <row r="26" spans="1:7" ht="20.100000000000001" customHeight="1">
      <c r="A26" s="149" t="s">
        <v>238</v>
      </c>
      <c r="B26" s="152">
        <v>2141</v>
      </c>
      <c r="C26" s="70"/>
      <c r="D26" s="154"/>
      <c r="E26" s="154"/>
      <c r="F26" s="145"/>
      <c r="G26" s="145"/>
    </row>
    <row r="27" spans="1:7" ht="20.100000000000001" customHeight="1">
      <c r="A27" s="149" t="s">
        <v>239</v>
      </c>
      <c r="B27" s="152">
        <v>2142</v>
      </c>
      <c r="C27" s="70"/>
      <c r="D27" s="154"/>
      <c r="E27" s="154"/>
      <c r="F27" s="145"/>
      <c r="G27" s="145"/>
    </row>
    <row r="28" spans="1:7" ht="20.100000000000001" customHeight="1">
      <c r="A28" s="149" t="s">
        <v>240</v>
      </c>
      <c r="B28" s="152">
        <v>2143</v>
      </c>
      <c r="C28" s="70"/>
      <c r="D28" s="154"/>
      <c r="E28" s="154"/>
      <c r="F28" s="145"/>
      <c r="G28" s="145"/>
    </row>
    <row r="29" spans="1:7" ht="20.100000000000001" customHeight="1">
      <c r="A29" s="149" t="s">
        <v>241</v>
      </c>
      <c r="B29" s="152">
        <v>2144</v>
      </c>
      <c r="C29" s="70">
        <v>476</v>
      </c>
      <c r="D29" s="70">
        <v>492</v>
      </c>
      <c r="E29" s="70">
        <v>560</v>
      </c>
      <c r="F29" s="145">
        <f t="shared" si="7"/>
        <v>-68</v>
      </c>
      <c r="G29" s="145">
        <f t="shared" ref="G29:G38" si="9">E29/D29%</f>
        <v>113.82113821138201</v>
      </c>
    </row>
    <row r="30" spans="1:7" s="136" customFormat="1" ht="20.100000000000001" customHeight="1">
      <c r="A30" s="149" t="s">
        <v>242</v>
      </c>
      <c r="B30" s="152">
        <v>2145</v>
      </c>
      <c r="C30" s="154"/>
      <c r="D30" s="70"/>
      <c r="E30" s="70"/>
      <c r="F30" s="145"/>
      <c r="G30" s="145"/>
    </row>
    <row r="31" spans="1:7" ht="54">
      <c r="A31" s="149" t="s">
        <v>243</v>
      </c>
      <c r="B31" s="152" t="s">
        <v>244</v>
      </c>
      <c r="C31" s="154"/>
      <c r="D31" s="70"/>
      <c r="E31" s="70"/>
      <c r="F31" s="145"/>
      <c r="G31" s="145"/>
    </row>
    <row r="32" spans="1:7" ht="20.100000000000001" customHeight="1">
      <c r="A32" s="149" t="s">
        <v>245</v>
      </c>
      <c r="B32" s="152" t="s">
        <v>246</v>
      </c>
      <c r="C32" s="70"/>
      <c r="D32" s="70"/>
      <c r="E32" s="70"/>
      <c r="F32" s="145"/>
      <c r="G32" s="145"/>
    </row>
    <row r="33" spans="1:8" s="136" customFormat="1" ht="20.100000000000001" customHeight="1">
      <c r="A33" s="149" t="s">
        <v>247</v>
      </c>
      <c r="B33" s="152">
        <v>2146</v>
      </c>
      <c r="C33" s="70"/>
      <c r="D33" s="70"/>
      <c r="E33" s="70"/>
      <c r="F33" s="145"/>
      <c r="G33" s="145"/>
    </row>
    <row r="34" spans="1:8" s="136" customFormat="1" ht="20.100000000000001" customHeight="1">
      <c r="A34" s="149" t="s">
        <v>248</v>
      </c>
      <c r="B34" s="152" t="s">
        <v>249</v>
      </c>
      <c r="C34" s="70"/>
      <c r="D34" s="70"/>
      <c r="E34" s="70"/>
      <c r="F34" s="145"/>
      <c r="G34" s="145"/>
    </row>
    <row r="35" spans="1:8" ht="20.100000000000001" customHeight="1">
      <c r="A35" s="149" t="s">
        <v>250</v>
      </c>
      <c r="B35" s="152">
        <v>2147</v>
      </c>
      <c r="C35" s="70">
        <f>C36</f>
        <v>40</v>
      </c>
      <c r="D35" s="70">
        <f>D36</f>
        <v>137</v>
      </c>
      <c r="E35" s="70">
        <v>156</v>
      </c>
      <c r="F35" s="145">
        <f t="shared" si="7"/>
        <v>-19</v>
      </c>
      <c r="G35" s="145">
        <f t="shared" si="9"/>
        <v>113.868613138686</v>
      </c>
    </row>
    <row r="36" spans="1:8" ht="20.100000000000001" customHeight="1">
      <c r="A36" s="149" t="s">
        <v>251</v>
      </c>
      <c r="B36" s="152" t="s">
        <v>252</v>
      </c>
      <c r="C36" s="70">
        <v>40</v>
      </c>
      <c r="D36" s="70">
        <v>137</v>
      </c>
      <c r="E36" s="70">
        <v>156</v>
      </c>
      <c r="F36" s="145">
        <f t="shared" si="7"/>
        <v>-19</v>
      </c>
      <c r="G36" s="145">
        <f t="shared" si="9"/>
        <v>113.868613138686</v>
      </c>
    </row>
    <row r="37" spans="1:8" s="136" customFormat="1" ht="36">
      <c r="A37" s="149" t="s">
        <v>68</v>
      </c>
      <c r="B37" s="152">
        <v>2150</v>
      </c>
      <c r="C37" s="70">
        <f>'I. Фін результат'!C108</f>
        <v>563</v>
      </c>
      <c r="D37" s="70">
        <f>'I. Фін результат'!D108</f>
        <v>584</v>
      </c>
      <c r="E37" s="70">
        <f>'I. Фін результат'!E108</f>
        <v>659</v>
      </c>
      <c r="F37" s="145">
        <f t="shared" si="7"/>
        <v>-75</v>
      </c>
      <c r="G37" s="145">
        <f t="shared" si="9"/>
        <v>112.842465753425</v>
      </c>
    </row>
    <row r="38" spans="1:8" s="136" customFormat="1" ht="20.100000000000001" customHeight="1">
      <c r="A38" s="150" t="s">
        <v>69</v>
      </c>
      <c r="B38" s="151">
        <v>2200</v>
      </c>
      <c r="C38" s="75">
        <f>SUM(C19,C22:C24,C25,C37)</f>
        <v>719</v>
      </c>
      <c r="D38" s="75">
        <f t="shared" ref="D38:E38" si="10">SUM(D19,D22:D24,D25,D37)</f>
        <v>1221</v>
      </c>
      <c r="E38" s="75">
        <f t="shared" si="10"/>
        <v>1204</v>
      </c>
      <c r="F38" s="75">
        <f t="shared" si="7"/>
        <v>17</v>
      </c>
      <c r="G38" s="75">
        <f t="shared" si="9"/>
        <v>98.607698607698595</v>
      </c>
    </row>
    <row r="39" spans="1:8" s="136" customFormat="1" ht="20.100000000000001" customHeight="1">
      <c r="A39" s="155"/>
      <c r="B39" s="156"/>
      <c r="C39" s="157"/>
      <c r="D39" s="157"/>
      <c r="E39" s="157"/>
      <c r="F39" s="157"/>
      <c r="G39" s="157"/>
    </row>
    <row r="40" spans="1:8" s="136" customFormat="1" ht="20.100000000000001" customHeight="1">
      <c r="A40" s="155"/>
      <c r="B40" s="156"/>
      <c r="C40" s="157"/>
      <c r="D40" s="157"/>
      <c r="E40" s="157"/>
      <c r="F40" s="157"/>
      <c r="G40" s="157"/>
    </row>
    <row r="41" spans="1:8" s="48" customFormat="1" ht="20.100000000000001" customHeight="1">
      <c r="A41" s="158" t="s">
        <v>216</v>
      </c>
      <c r="B41" s="159"/>
      <c r="C41" s="160"/>
      <c r="D41" s="161"/>
      <c r="E41" s="261" t="s">
        <v>96</v>
      </c>
      <c r="F41" s="261"/>
      <c r="G41" s="261"/>
    </row>
    <row r="42" spans="1:8" s="48" customFormat="1" ht="20.100000000000001" customHeight="1">
      <c r="A42" s="162" t="s">
        <v>97</v>
      </c>
      <c r="B42" s="163"/>
      <c r="C42" s="159"/>
      <c r="D42" s="162"/>
      <c r="E42" s="262" t="s">
        <v>253</v>
      </c>
      <c r="F42" s="262"/>
      <c r="G42" s="262"/>
    </row>
    <row r="43" spans="1:8" s="138" customFormat="1">
      <c r="A43" s="164"/>
      <c r="D43" s="135"/>
      <c r="E43" s="135"/>
      <c r="F43" s="135"/>
      <c r="G43" s="135"/>
      <c r="H43" s="135"/>
    </row>
    <row r="44" spans="1:8" s="138" customFormat="1">
      <c r="A44" s="164"/>
      <c r="D44" s="135"/>
      <c r="E44" s="135"/>
      <c r="F44" s="135"/>
      <c r="G44" s="135"/>
      <c r="H44" s="135"/>
    </row>
    <row r="45" spans="1:8" s="138" customFormat="1">
      <c r="A45" s="164"/>
      <c r="C45" s="165"/>
      <c r="D45" s="165"/>
      <c r="E45" s="165"/>
      <c r="F45" s="165"/>
      <c r="G45" s="165"/>
      <c r="H45" s="135"/>
    </row>
    <row r="46" spans="1:8" s="138" customFormat="1">
      <c r="A46" s="164"/>
      <c r="C46" s="165"/>
      <c r="D46" s="166"/>
      <c r="E46" s="166"/>
      <c r="F46" s="166"/>
      <c r="G46" s="166"/>
      <c r="H46" s="135"/>
    </row>
    <row r="47" spans="1:8" s="138" customFormat="1">
      <c r="A47" s="164"/>
      <c r="C47" s="167"/>
      <c r="D47" s="168"/>
      <c r="E47" s="168"/>
      <c r="F47" s="168"/>
      <c r="G47" s="168"/>
      <c r="H47" s="135"/>
    </row>
    <row r="48" spans="1:8" s="138" customFormat="1">
      <c r="A48" s="164"/>
      <c r="C48" s="167"/>
      <c r="D48" s="168"/>
      <c r="E48" s="168"/>
      <c r="F48" s="168"/>
      <c r="G48" s="168"/>
      <c r="H48" s="135"/>
    </row>
    <row r="49" spans="1:8" s="138" customFormat="1">
      <c r="A49" s="164"/>
      <c r="D49" s="135"/>
      <c r="E49" s="135"/>
      <c r="F49" s="135"/>
      <c r="G49" s="135"/>
      <c r="H49" s="135"/>
    </row>
    <row r="50" spans="1:8" s="138" customFormat="1">
      <c r="A50" s="164"/>
      <c r="D50" s="135"/>
      <c r="E50" s="135"/>
      <c r="F50" s="135"/>
      <c r="G50" s="135"/>
      <c r="H50" s="135"/>
    </row>
    <row r="51" spans="1:8" s="138" customFormat="1">
      <c r="A51" s="164"/>
      <c r="D51" s="135"/>
      <c r="E51" s="135"/>
      <c r="F51" s="135"/>
      <c r="G51" s="135"/>
      <c r="H51" s="135"/>
    </row>
    <row r="52" spans="1:8" s="138" customFormat="1">
      <c r="A52" s="164"/>
      <c r="D52" s="135"/>
      <c r="E52" s="135"/>
      <c r="F52" s="135"/>
      <c r="G52" s="135"/>
      <c r="H52" s="135"/>
    </row>
    <row r="53" spans="1:8" s="138" customFormat="1">
      <c r="A53" s="164"/>
      <c r="D53" s="135"/>
      <c r="E53" s="135"/>
      <c r="F53" s="135"/>
      <c r="G53" s="135"/>
      <c r="H53" s="135"/>
    </row>
    <row r="54" spans="1:8" s="138" customFormat="1">
      <c r="A54" s="164"/>
      <c r="D54" s="135"/>
      <c r="E54" s="135"/>
      <c r="F54" s="135"/>
      <c r="G54" s="135"/>
      <c r="H54" s="135"/>
    </row>
    <row r="55" spans="1:8" s="138" customFormat="1">
      <c r="A55" s="164"/>
      <c r="D55" s="135"/>
      <c r="E55" s="135"/>
      <c r="F55" s="135"/>
      <c r="G55" s="135"/>
      <c r="H55" s="135"/>
    </row>
    <row r="56" spans="1:8" s="138" customFormat="1">
      <c r="A56" s="164"/>
      <c r="D56" s="135"/>
      <c r="E56" s="135"/>
      <c r="F56" s="135"/>
      <c r="G56" s="135"/>
      <c r="H56" s="135"/>
    </row>
    <row r="57" spans="1:8" s="138" customFormat="1">
      <c r="A57" s="164"/>
      <c r="D57" s="135"/>
      <c r="E57" s="135"/>
      <c r="F57" s="135"/>
      <c r="G57" s="135"/>
      <c r="H57" s="135"/>
    </row>
    <row r="58" spans="1:8" s="138" customFormat="1">
      <c r="A58" s="164"/>
      <c r="D58" s="135"/>
      <c r="E58" s="135"/>
      <c r="F58" s="135"/>
      <c r="G58" s="135"/>
      <c r="H58" s="135"/>
    </row>
    <row r="59" spans="1:8" s="138" customFormat="1">
      <c r="A59" s="164"/>
      <c r="D59" s="135"/>
      <c r="E59" s="135"/>
      <c r="F59" s="135"/>
      <c r="G59" s="135"/>
      <c r="H59" s="135"/>
    </row>
    <row r="60" spans="1:8" s="138" customFormat="1">
      <c r="A60" s="164"/>
      <c r="D60" s="135"/>
      <c r="E60" s="135"/>
      <c r="F60" s="135"/>
      <c r="G60" s="135"/>
      <c r="H60" s="135"/>
    </row>
    <row r="61" spans="1:8" s="138" customFormat="1">
      <c r="A61" s="164"/>
      <c r="D61" s="135"/>
      <c r="E61" s="135"/>
      <c r="F61" s="135"/>
      <c r="G61" s="135"/>
      <c r="H61" s="135"/>
    </row>
    <row r="62" spans="1:8" s="138" customFormat="1">
      <c r="A62" s="164"/>
      <c r="D62" s="135"/>
      <c r="E62" s="135"/>
      <c r="F62" s="135"/>
      <c r="G62" s="135"/>
      <c r="H62" s="135"/>
    </row>
    <row r="63" spans="1:8" s="138" customFormat="1">
      <c r="A63" s="164"/>
      <c r="D63" s="135"/>
      <c r="E63" s="135"/>
      <c r="F63" s="135"/>
      <c r="G63" s="135"/>
      <c r="H63" s="135"/>
    </row>
    <row r="64" spans="1:8" s="138" customFormat="1">
      <c r="A64" s="164"/>
      <c r="D64" s="135"/>
      <c r="E64" s="135"/>
      <c r="F64" s="135"/>
      <c r="G64" s="135"/>
      <c r="H64" s="135"/>
    </row>
    <row r="65" spans="1:8" s="138" customFormat="1">
      <c r="A65" s="164"/>
      <c r="D65" s="135"/>
      <c r="E65" s="135"/>
      <c r="F65" s="135"/>
      <c r="G65" s="135"/>
      <c r="H65" s="135"/>
    </row>
    <row r="66" spans="1:8" s="138" customFormat="1">
      <c r="A66" s="164"/>
      <c r="D66" s="135"/>
      <c r="E66" s="135"/>
      <c r="F66" s="135"/>
      <c r="G66" s="135"/>
      <c r="H66" s="135"/>
    </row>
    <row r="67" spans="1:8" s="138" customFormat="1">
      <c r="A67" s="164"/>
      <c r="D67" s="135"/>
      <c r="E67" s="135"/>
      <c r="F67" s="135"/>
      <c r="G67" s="135"/>
      <c r="H67" s="135"/>
    </row>
    <row r="68" spans="1:8" s="138" customFormat="1">
      <c r="A68" s="164"/>
      <c r="D68" s="135"/>
      <c r="E68" s="135"/>
      <c r="F68" s="135"/>
      <c r="G68" s="135"/>
      <c r="H68" s="135"/>
    </row>
    <row r="69" spans="1:8" s="138" customFormat="1">
      <c r="A69" s="164"/>
      <c r="D69" s="135"/>
      <c r="E69" s="135"/>
      <c r="F69" s="135"/>
      <c r="G69" s="135"/>
      <c r="H69" s="135"/>
    </row>
    <row r="70" spans="1:8" s="138" customFormat="1">
      <c r="A70" s="164"/>
      <c r="D70" s="135"/>
      <c r="E70" s="135"/>
      <c r="F70" s="135"/>
      <c r="G70" s="135"/>
      <c r="H70" s="135"/>
    </row>
    <row r="71" spans="1:8" s="138" customFormat="1">
      <c r="A71" s="164"/>
      <c r="D71" s="135"/>
      <c r="E71" s="135"/>
      <c r="F71" s="135"/>
      <c r="G71" s="135"/>
      <c r="H71" s="135"/>
    </row>
    <row r="72" spans="1:8" s="138" customFormat="1">
      <c r="A72" s="164"/>
      <c r="D72" s="135"/>
      <c r="E72" s="135"/>
      <c r="F72" s="135"/>
      <c r="G72" s="135"/>
      <c r="H72" s="135"/>
    </row>
    <row r="73" spans="1:8" s="138" customFormat="1">
      <c r="A73" s="164"/>
      <c r="D73" s="135"/>
      <c r="E73" s="135"/>
      <c r="F73" s="135"/>
      <c r="G73" s="135"/>
      <c r="H73" s="135"/>
    </row>
    <row r="74" spans="1:8" s="138" customFormat="1">
      <c r="A74" s="164"/>
      <c r="D74" s="135"/>
      <c r="E74" s="135"/>
      <c r="F74" s="135"/>
      <c r="G74" s="135"/>
      <c r="H74" s="135"/>
    </row>
    <row r="75" spans="1:8" s="138" customFormat="1">
      <c r="A75" s="164"/>
      <c r="D75" s="135"/>
      <c r="E75" s="135"/>
      <c r="F75" s="135"/>
      <c r="G75" s="135"/>
      <c r="H75" s="135"/>
    </row>
    <row r="76" spans="1:8" s="138" customFormat="1">
      <c r="A76" s="164"/>
      <c r="D76" s="135"/>
      <c r="E76" s="135"/>
      <c r="F76" s="135"/>
      <c r="G76" s="135"/>
      <c r="H76" s="135"/>
    </row>
    <row r="77" spans="1:8" s="138" customFormat="1">
      <c r="A77" s="164"/>
      <c r="D77" s="135"/>
      <c r="E77" s="135"/>
      <c r="F77" s="135"/>
      <c r="G77" s="135"/>
      <c r="H77" s="135"/>
    </row>
    <row r="78" spans="1:8" s="138" customFormat="1">
      <c r="A78" s="164"/>
      <c r="D78" s="135"/>
      <c r="E78" s="135"/>
      <c r="F78" s="135"/>
      <c r="G78" s="135"/>
      <c r="H78" s="135"/>
    </row>
    <row r="79" spans="1:8" s="138" customFormat="1">
      <c r="A79" s="164"/>
      <c r="D79" s="135"/>
      <c r="E79" s="135"/>
      <c r="F79" s="135"/>
      <c r="G79" s="135"/>
      <c r="H79" s="135"/>
    </row>
    <row r="80" spans="1:8" s="138" customFormat="1">
      <c r="A80" s="164"/>
      <c r="D80" s="135"/>
      <c r="E80" s="135"/>
      <c r="F80" s="135"/>
      <c r="G80" s="135"/>
      <c r="H80" s="135"/>
    </row>
    <row r="81" spans="1:8" s="138" customFormat="1">
      <c r="A81" s="164"/>
      <c r="D81" s="135"/>
      <c r="E81" s="135"/>
      <c r="F81" s="135"/>
      <c r="G81" s="135"/>
      <c r="H81" s="135"/>
    </row>
    <row r="82" spans="1:8" s="138" customFormat="1">
      <c r="A82" s="164"/>
      <c r="D82" s="135"/>
      <c r="E82" s="135"/>
      <c r="F82" s="135"/>
      <c r="G82" s="135"/>
      <c r="H82" s="135"/>
    </row>
    <row r="83" spans="1:8" s="138" customFormat="1">
      <c r="A83" s="164"/>
      <c r="D83" s="135"/>
      <c r="E83" s="135"/>
      <c r="F83" s="135"/>
      <c r="G83" s="135"/>
      <c r="H83" s="135"/>
    </row>
    <row r="84" spans="1:8" s="138" customFormat="1">
      <c r="A84" s="164"/>
      <c r="D84" s="135"/>
      <c r="E84" s="135"/>
      <c r="F84" s="135"/>
      <c r="G84" s="135"/>
      <c r="H84" s="135"/>
    </row>
    <row r="85" spans="1:8" s="138" customFormat="1">
      <c r="A85" s="164"/>
      <c r="D85" s="135"/>
      <c r="E85" s="135"/>
      <c r="F85" s="135"/>
      <c r="G85" s="135"/>
      <c r="H85" s="135"/>
    </row>
    <row r="86" spans="1:8" s="138" customFormat="1">
      <c r="A86" s="164"/>
      <c r="D86" s="135"/>
      <c r="E86" s="135"/>
      <c r="F86" s="135"/>
      <c r="G86" s="135"/>
      <c r="H86" s="135"/>
    </row>
    <row r="87" spans="1:8" s="138" customFormat="1">
      <c r="A87" s="164"/>
      <c r="D87" s="135"/>
      <c r="E87" s="135"/>
      <c r="F87" s="135"/>
      <c r="G87" s="135"/>
      <c r="H87" s="135"/>
    </row>
    <row r="88" spans="1:8" s="138" customFormat="1">
      <c r="A88" s="164"/>
      <c r="D88" s="135"/>
      <c r="E88" s="135"/>
      <c r="F88" s="135"/>
      <c r="G88" s="135"/>
      <c r="H88" s="135"/>
    </row>
    <row r="89" spans="1:8" s="138" customFormat="1">
      <c r="A89" s="164"/>
      <c r="D89" s="135"/>
      <c r="E89" s="135"/>
      <c r="F89" s="135"/>
      <c r="G89" s="135"/>
      <c r="H89" s="135"/>
    </row>
    <row r="90" spans="1:8" s="138" customFormat="1">
      <c r="A90" s="164"/>
      <c r="D90" s="135"/>
      <c r="E90" s="135"/>
      <c r="F90" s="135"/>
      <c r="G90" s="135"/>
      <c r="H90" s="135"/>
    </row>
    <row r="91" spans="1:8" s="138" customFormat="1">
      <c r="A91" s="164"/>
      <c r="D91" s="135"/>
      <c r="E91" s="135"/>
      <c r="F91" s="135"/>
      <c r="G91" s="135"/>
      <c r="H91" s="135"/>
    </row>
    <row r="92" spans="1:8" s="138" customFormat="1">
      <c r="A92" s="164"/>
      <c r="D92" s="135"/>
      <c r="E92" s="135"/>
      <c r="F92" s="135"/>
      <c r="G92" s="135"/>
      <c r="H92" s="135"/>
    </row>
    <row r="93" spans="1:8" s="138" customFormat="1">
      <c r="A93" s="164"/>
      <c r="D93" s="135"/>
      <c r="E93" s="135"/>
      <c r="F93" s="135"/>
      <c r="G93" s="135"/>
      <c r="H93" s="135"/>
    </row>
    <row r="94" spans="1:8" s="138" customFormat="1">
      <c r="A94" s="164"/>
      <c r="D94" s="135"/>
      <c r="E94" s="135"/>
      <c r="F94" s="135"/>
      <c r="G94" s="135"/>
      <c r="H94" s="135"/>
    </row>
    <row r="95" spans="1:8" s="138" customFormat="1">
      <c r="A95" s="164"/>
      <c r="D95" s="135"/>
      <c r="E95" s="135"/>
      <c r="F95" s="135"/>
      <c r="G95" s="135"/>
      <c r="H95" s="135"/>
    </row>
    <row r="96" spans="1:8" s="138" customFormat="1">
      <c r="A96" s="164"/>
      <c r="D96" s="135"/>
      <c r="E96" s="135"/>
      <c r="F96" s="135"/>
      <c r="G96" s="135"/>
      <c r="H96" s="135"/>
    </row>
    <row r="97" spans="1:8" s="138" customFormat="1">
      <c r="A97" s="164"/>
      <c r="D97" s="135"/>
      <c r="E97" s="135"/>
      <c r="F97" s="135"/>
      <c r="G97" s="135"/>
      <c r="H97" s="135"/>
    </row>
    <row r="98" spans="1:8" s="138" customFormat="1">
      <c r="A98" s="164"/>
      <c r="D98" s="135"/>
      <c r="E98" s="135"/>
      <c r="F98" s="135"/>
      <c r="G98" s="135"/>
      <c r="H98" s="135"/>
    </row>
    <row r="99" spans="1:8" s="138" customFormat="1">
      <c r="A99" s="164"/>
      <c r="D99" s="135"/>
      <c r="E99" s="135"/>
      <c r="F99" s="135"/>
      <c r="G99" s="135"/>
      <c r="H99" s="135"/>
    </row>
    <row r="100" spans="1:8" s="138" customFormat="1">
      <c r="A100" s="164"/>
      <c r="D100" s="135"/>
      <c r="E100" s="135"/>
      <c r="F100" s="135"/>
      <c r="G100" s="135"/>
      <c r="H100" s="135"/>
    </row>
    <row r="101" spans="1:8" s="138" customFormat="1">
      <c r="A101" s="164"/>
      <c r="D101" s="135"/>
      <c r="E101" s="135"/>
      <c r="F101" s="135"/>
      <c r="G101" s="135"/>
      <c r="H101" s="135"/>
    </row>
    <row r="102" spans="1:8" s="138" customFormat="1">
      <c r="A102" s="164"/>
      <c r="D102" s="135"/>
      <c r="E102" s="135"/>
      <c r="F102" s="135"/>
      <c r="G102" s="135"/>
      <c r="H102" s="135"/>
    </row>
    <row r="103" spans="1:8" s="138" customFormat="1">
      <c r="A103" s="164"/>
      <c r="D103" s="135"/>
      <c r="E103" s="135"/>
      <c r="F103" s="135"/>
      <c r="G103" s="135"/>
      <c r="H103" s="135"/>
    </row>
    <row r="104" spans="1:8" s="138" customFormat="1">
      <c r="A104" s="164"/>
      <c r="D104" s="135"/>
      <c r="E104" s="135"/>
      <c r="F104" s="135"/>
      <c r="G104" s="135"/>
      <c r="H104" s="135"/>
    </row>
    <row r="105" spans="1:8" s="138" customFormat="1">
      <c r="A105" s="164"/>
      <c r="D105" s="135"/>
      <c r="E105" s="135"/>
      <c r="F105" s="135"/>
      <c r="G105" s="135"/>
      <c r="H105" s="135"/>
    </row>
    <row r="106" spans="1:8" s="138" customFormat="1">
      <c r="A106" s="164"/>
      <c r="D106" s="135"/>
      <c r="E106" s="135"/>
      <c r="F106" s="135"/>
      <c r="G106" s="135"/>
      <c r="H106" s="135"/>
    </row>
    <row r="107" spans="1:8" s="138" customFormat="1">
      <c r="A107" s="164"/>
      <c r="D107" s="135"/>
      <c r="E107" s="135"/>
      <c r="F107" s="135"/>
      <c r="G107" s="135"/>
      <c r="H107" s="135"/>
    </row>
    <row r="108" spans="1:8" s="138" customFormat="1">
      <c r="A108" s="164"/>
      <c r="D108" s="135"/>
      <c r="E108" s="135"/>
      <c r="F108" s="135"/>
      <c r="G108" s="135"/>
      <c r="H108" s="135"/>
    </row>
    <row r="109" spans="1:8" s="138" customFormat="1">
      <c r="A109" s="164"/>
      <c r="D109" s="135"/>
      <c r="E109" s="135"/>
      <c r="F109" s="135"/>
      <c r="G109" s="135"/>
      <c r="H109" s="135"/>
    </row>
    <row r="110" spans="1:8" s="138" customFormat="1">
      <c r="A110" s="164"/>
      <c r="D110" s="135"/>
      <c r="E110" s="135"/>
      <c r="F110" s="135"/>
      <c r="G110" s="135"/>
      <c r="H110" s="135"/>
    </row>
    <row r="111" spans="1:8" s="138" customFormat="1">
      <c r="A111" s="164"/>
      <c r="D111" s="135"/>
      <c r="E111" s="135"/>
      <c r="F111" s="135"/>
      <c r="G111" s="135"/>
      <c r="H111" s="135"/>
    </row>
    <row r="112" spans="1:8" s="138" customFormat="1">
      <c r="A112" s="164"/>
      <c r="D112" s="135"/>
      <c r="E112" s="135"/>
      <c r="F112" s="135"/>
      <c r="G112" s="135"/>
      <c r="H112" s="135"/>
    </row>
    <row r="113" spans="1:8" s="138" customFormat="1">
      <c r="A113" s="164"/>
      <c r="D113" s="135"/>
      <c r="E113" s="135"/>
      <c r="F113" s="135"/>
      <c r="G113" s="135"/>
      <c r="H113" s="135"/>
    </row>
    <row r="114" spans="1:8" s="138" customFormat="1">
      <c r="A114" s="164"/>
      <c r="D114" s="135"/>
      <c r="E114" s="135"/>
      <c r="F114" s="135"/>
      <c r="G114" s="135"/>
      <c r="H114" s="135"/>
    </row>
    <row r="115" spans="1:8" s="138" customFormat="1">
      <c r="A115" s="164"/>
      <c r="D115" s="135"/>
      <c r="E115" s="135"/>
      <c r="F115" s="135"/>
      <c r="G115" s="135"/>
      <c r="H115" s="135"/>
    </row>
    <row r="116" spans="1:8" s="138" customFormat="1">
      <c r="A116" s="164"/>
      <c r="D116" s="135"/>
      <c r="E116" s="135"/>
      <c r="F116" s="135"/>
      <c r="G116" s="135"/>
      <c r="H116" s="135"/>
    </row>
    <row r="117" spans="1:8" s="138" customFormat="1">
      <c r="A117" s="164"/>
      <c r="D117" s="135"/>
      <c r="E117" s="135"/>
      <c r="F117" s="135"/>
      <c r="G117" s="135"/>
      <c r="H117" s="135"/>
    </row>
    <row r="118" spans="1:8" s="138" customFormat="1">
      <c r="A118" s="164"/>
      <c r="D118" s="135"/>
      <c r="E118" s="135"/>
      <c r="F118" s="135"/>
      <c r="G118" s="135"/>
      <c r="H118" s="135"/>
    </row>
    <row r="119" spans="1:8" s="138" customFormat="1">
      <c r="A119" s="164"/>
      <c r="D119" s="135"/>
      <c r="E119" s="135"/>
      <c r="F119" s="135"/>
      <c r="G119" s="135"/>
      <c r="H119" s="135"/>
    </row>
    <row r="120" spans="1:8" s="138" customFormat="1">
      <c r="A120" s="164"/>
      <c r="D120" s="135"/>
      <c r="E120" s="135"/>
      <c r="F120" s="135"/>
      <c r="G120" s="135"/>
      <c r="H120" s="135"/>
    </row>
    <row r="121" spans="1:8" s="138" customFormat="1">
      <c r="A121" s="164"/>
      <c r="D121" s="135"/>
      <c r="E121" s="135"/>
      <c r="F121" s="135"/>
      <c r="G121" s="135"/>
      <c r="H121" s="135"/>
    </row>
    <row r="122" spans="1:8" s="138" customFormat="1">
      <c r="A122" s="164"/>
      <c r="D122" s="135"/>
      <c r="E122" s="135"/>
      <c r="F122" s="135"/>
      <c r="G122" s="135"/>
      <c r="H122" s="135"/>
    </row>
    <row r="123" spans="1:8" s="138" customFormat="1">
      <c r="A123" s="164"/>
      <c r="D123" s="135"/>
      <c r="E123" s="135"/>
      <c r="F123" s="135"/>
      <c r="G123" s="135"/>
      <c r="H123" s="135"/>
    </row>
    <row r="124" spans="1:8" s="138" customFormat="1">
      <c r="A124" s="164"/>
      <c r="D124" s="135"/>
      <c r="E124" s="135"/>
      <c r="F124" s="135"/>
      <c r="G124" s="135"/>
      <c r="H124" s="135"/>
    </row>
    <row r="125" spans="1:8" s="138" customFormat="1">
      <c r="A125" s="164"/>
      <c r="D125" s="135"/>
      <c r="E125" s="135"/>
      <c r="F125" s="135"/>
      <c r="G125" s="135"/>
      <c r="H125" s="135"/>
    </row>
    <row r="126" spans="1:8" s="138" customFormat="1">
      <c r="A126" s="164"/>
      <c r="D126" s="135"/>
      <c r="E126" s="135"/>
      <c r="F126" s="135"/>
      <c r="G126" s="135"/>
      <c r="H126" s="135"/>
    </row>
    <row r="127" spans="1:8" s="138" customFormat="1">
      <c r="A127" s="164"/>
      <c r="D127" s="135"/>
      <c r="E127" s="135"/>
      <c r="F127" s="135"/>
      <c r="G127" s="135"/>
      <c r="H127" s="135"/>
    </row>
    <row r="128" spans="1:8" s="138" customFormat="1">
      <c r="A128" s="164"/>
      <c r="D128" s="135"/>
      <c r="E128" s="135"/>
      <c r="F128" s="135"/>
      <c r="G128" s="135"/>
      <c r="H128" s="135"/>
    </row>
    <row r="129" spans="1:8" s="138" customFormat="1">
      <c r="A129" s="164"/>
      <c r="D129" s="135"/>
      <c r="E129" s="135"/>
      <c r="F129" s="135"/>
      <c r="G129" s="135"/>
      <c r="H129" s="135"/>
    </row>
    <row r="130" spans="1:8" s="138" customFormat="1">
      <c r="A130" s="164"/>
      <c r="D130" s="135"/>
      <c r="E130" s="135"/>
      <c r="F130" s="135"/>
      <c r="G130" s="135"/>
      <c r="H130" s="135"/>
    </row>
    <row r="131" spans="1:8" s="138" customFormat="1">
      <c r="A131" s="164"/>
      <c r="D131" s="135"/>
      <c r="E131" s="135"/>
      <c r="F131" s="135"/>
      <c r="G131" s="135"/>
      <c r="H131" s="135"/>
    </row>
    <row r="132" spans="1:8" s="138" customFormat="1">
      <c r="A132" s="164"/>
      <c r="D132" s="135"/>
      <c r="E132" s="135"/>
      <c r="F132" s="135"/>
      <c r="G132" s="135"/>
      <c r="H132" s="135"/>
    </row>
    <row r="133" spans="1:8" s="138" customFormat="1">
      <c r="A133" s="164"/>
      <c r="D133" s="135"/>
      <c r="E133" s="135"/>
      <c r="F133" s="135"/>
      <c r="G133" s="135"/>
      <c r="H133" s="135"/>
    </row>
    <row r="134" spans="1:8" s="138" customFormat="1">
      <c r="A134" s="164"/>
      <c r="D134" s="135"/>
      <c r="E134" s="135"/>
      <c r="F134" s="135"/>
      <c r="G134" s="135"/>
      <c r="H134" s="135"/>
    </row>
    <row r="135" spans="1:8" s="138" customFormat="1">
      <c r="A135" s="164"/>
      <c r="D135" s="135"/>
      <c r="E135" s="135"/>
      <c r="F135" s="135"/>
      <c r="G135" s="135"/>
      <c r="H135" s="135"/>
    </row>
    <row r="136" spans="1:8" s="138" customFormat="1">
      <c r="A136" s="164"/>
      <c r="D136" s="135"/>
      <c r="E136" s="135"/>
      <c r="F136" s="135"/>
      <c r="G136" s="135"/>
      <c r="H136" s="135"/>
    </row>
    <row r="137" spans="1:8" s="138" customFormat="1">
      <c r="A137" s="164"/>
      <c r="D137" s="135"/>
      <c r="E137" s="135"/>
      <c r="F137" s="135"/>
      <c r="G137" s="135"/>
      <c r="H137" s="135"/>
    </row>
    <row r="138" spans="1:8" s="138" customFormat="1">
      <c r="A138" s="164"/>
      <c r="D138" s="135"/>
      <c r="E138" s="135"/>
      <c r="F138" s="135"/>
      <c r="G138" s="135"/>
      <c r="H138" s="135"/>
    </row>
    <row r="139" spans="1:8" s="138" customFormat="1">
      <c r="A139" s="164"/>
      <c r="D139" s="135"/>
      <c r="E139" s="135"/>
      <c r="F139" s="135"/>
      <c r="G139" s="135"/>
      <c r="H139" s="135"/>
    </row>
    <row r="140" spans="1:8" s="138" customFormat="1">
      <c r="A140" s="164"/>
      <c r="D140" s="135"/>
      <c r="E140" s="135"/>
      <c r="F140" s="135"/>
      <c r="G140" s="135"/>
      <c r="H140" s="135"/>
    </row>
    <row r="141" spans="1:8" s="138" customFormat="1">
      <c r="A141" s="164"/>
      <c r="D141" s="135"/>
      <c r="E141" s="135"/>
      <c r="F141" s="135"/>
      <c r="G141" s="135"/>
      <c r="H141" s="135"/>
    </row>
    <row r="142" spans="1:8" s="138" customFormat="1">
      <c r="A142" s="164"/>
      <c r="D142" s="135"/>
      <c r="E142" s="135"/>
      <c r="F142" s="135"/>
      <c r="G142" s="135"/>
      <c r="H142" s="135"/>
    </row>
    <row r="143" spans="1:8" s="138" customFormat="1">
      <c r="A143" s="164"/>
      <c r="D143" s="135"/>
      <c r="E143" s="135"/>
      <c r="F143" s="135"/>
      <c r="G143" s="135"/>
      <c r="H143" s="135"/>
    </row>
    <row r="144" spans="1:8" s="138" customFormat="1">
      <c r="A144" s="164"/>
      <c r="D144" s="135"/>
      <c r="E144" s="135"/>
      <c r="F144" s="135"/>
      <c r="G144" s="135"/>
      <c r="H144" s="135"/>
    </row>
    <row r="145" spans="1:8" s="138" customFormat="1">
      <c r="A145" s="164"/>
      <c r="D145" s="135"/>
      <c r="E145" s="135"/>
      <c r="F145" s="135"/>
      <c r="G145" s="135"/>
      <c r="H145" s="135"/>
    </row>
    <row r="146" spans="1:8" s="138" customFormat="1">
      <c r="A146" s="164"/>
      <c r="D146" s="135"/>
      <c r="E146" s="135"/>
      <c r="F146" s="135"/>
      <c r="G146" s="135"/>
      <c r="H146" s="135"/>
    </row>
    <row r="147" spans="1:8" s="138" customFormat="1">
      <c r="A147" s="164"/>
      <c r="D147" s="135"/>
      <c r="E147" s="135"/>
      <c r="F147" s="135"/>
      <c r="G147" s="135"/>
      <c r="H147" s="135"/>
    </row>
    <row r="148" spans="1:8" s="138" customFormat="1">
      <c r="A148" s="164"/>
      <c r="D148" s="135"/>
      <c r="E148" s="135"/>
      <c r="F148" s="135"/>
      <c r="G148" s="135"/>
      <c r="H148" s="135"/>
    </row>
    <row r="149" spans="1:8" s="138" customFormat="1">
      <c r="A149" s="164"/>
      <c r="D149" s="135"/>
      <c r="E149" s="135"/>
      <c r="F149" s="135"/>
      <c r="G149" s="135"/>
      <c r="H149" s="135"/>
    </row>
    <row r="150" spans="1:8" s="138" customFormat="1">
      <c r="A150" s="164"/>
      <c r="D150" s="135"/>
      <c r="E150" s="135"/>
      <c r="F150" s="135"/>
      <c r="G150" s="135"/>
      <c r="H150" s="135"/>
    </row>
    <row r="151" spans="1:8" s="138" customFormat="1">
      <c r="A151" s="164"/>
      <c r="D151" s="135"/>
      <c r="E151" s="135"/>
      <c r="F151" s="135"/>
      <c r="G151" s="135"/>
      <c r="H151" s="135"/>
    </row>
    <row r="152" spans="1:8" s="138" customFormat="1">
      <c r="A152" s="164"/>
      <c r="D152" s="135"/>
      <c r="E152" s="135"/>
      <c r="F152" s="135"/>
      <c r="G152" s="135"/>
      <c r="H152" s="135"/>
    </row>
    <row r="153" spans="1:8" s="138" customFormat="1">
      <c r="A153" s="164"/>
      <c r="D153" s="135"/>
      <c r="E153" s="135"/>
      <c r="F153" s="135"/>
      <c r="G153" s="135"/>
      <c r="H153" s="135"/>
    </row>
    <row r="154" spans="1:8" s="138" customFormat="1">
      <c r="A154" s="164"/>
      <c r="D154" s="135"/>
      <c r="E154" s="135"/>
      <c r="F154" s="135"/>
      <c r="G154" s="135"/>
      <c r="H154" s="135"/>
    </row>
    <row r="155" spans="1:8" s="138" customFormat="1">
      <c r="A155" s="164"/>
      <c r="D155" s="135"/>
      <c r="E155" s="135"/>
      <c r="F155" s="135"/>
      <c r="G155" s="135"/>
      <c r="H155" s="135"/>
    </row>
    <row r="156" spans="1:8" s="138" customFormat="1">
      <c r="A156" s="164"/>
      <c r="D156" s="135"/>
      <c r="E156" s="135"/>
      <c r="F156" s="135"/>
      <c r="G156" s="135"/>
      <c r="H156" s="135"/>
    </row>
    <row r="157" spans="1:8" s="138" customFormat="1">
      <c r="A157" s="164"/>
      <c r="D157" s="135"/>
      <c r="E157" s="135"/>
      <c r="F157" s="135"/>
      <c r="G157" s="135"/>
      <c r="H157" s="135"/>
    </row>
    <row r="158" spans="1:8" s="138" customFormat="1">
      <c r="A158" s="164"/>
      <c r="D158" s="135"/>
      <c r="E158" s="135"/>
      <c r="F158" s="135"/>
      <c r="G158" s="135"/>
      <c r="H158" s="135"/>
    </row>
    <row r="159" spans="1:8" s="138" customFormat="1">
      <c r="A159" s="164"/>
      <c r="D159" s="135"/>
      <c r="E159" s="135"/>
      <c r="F159" s="135"/>
      <c r="G159" s="135"/>
      <c r="H159" s="135"/>
    </row>
    <row r="160" spans="1:8" s="138" customFormat="1">
      <c r="A160" s="164"/>
      <c r="D160" s="135"/>
      <c r="E160" s="135"/>
      <c r="F160" s="135"/>
      <c r="G160" s="135"/>
      <c r="H160" s="135"/>
    </row>
    <row r="161" spans="1:8" s="138" customFormat="1">
      <c r="A161" s="164"/>
      <c r="D161" s="135"/>
      <c r="E161" s="135"/>
      <c r="F161" s="135"/>
      <c r="G161" s="135"/>
      <c r="H161" s="135"/>
    </row>
    <row r="162" spans="1:8" s="138" customFormat="1">
      <c r="A162" s="164"/>
      <c r="D162" s="135"/>
      <c r="E162" s="135"/>
      <c r="F162" s="135"/>
      <c r="G162" s="135"/>
      <c r="H162" s="135"/>
    </row>
    <row r="163" spans="1:8" s="138" customFormat="1">
      <c r="A163" s="164"/>
      <c r="D163" s="135"/>
      <c r="E163" s="135"/>
      <c r="F163" s="135"/>
      <c r="G163" s="135"/>
      <c r="H163" s="135"/>
    </row>
    <row r="164" spans="1:8" s="138" customFormat="1">
      <c r="A164" s="164"/>
      <c r="D164" s="135"/>
      <c r="E164" s="135"/>
      <c r="F164" s="135"/>
      <c r="G164" s="135"/>
      <c r="H164" s="135"/>
    </row>
    <row r="165" spans="1:8" s="138" customFormat="1">
      <c r="A165" s="164"/>
      <c r="D165" s="135"/>
      <c r="E165" s="135"/>
      <c r="F165" s="135"/>
      <c r="G165" s="135"/>
      <c r="H165" s="135"/>
    </row>
    <row r="166" spans="1:8" s="138" customFormat="1">
      <c r="A166" s="164"/>
      <c r="D166" s="135"/>
      <c r="E166" s="135"/>
      <c r="F166" s="135"/>
      <c r="G166" s="135"/>
      <c r="H166" s="135"/>
    </row>
    <row r="167" spans="1:8" s="138" customFormat="1">
      <c r="A167" s="164"/>
      <c r="D167" s="135"/>
      <c r="E167" s="135"/>
      <c r="F167" s="135"/>
      <c r="G167" s="135"/>
      <c r="H167" s="135"/>
    </row>
    <row r="168" spans="1:8" s="138" customFormat="1">
      <c r="A168" s="164"/>
      <c r="D168" s="135"/>
      <c r="E168" s="135"/>
      <c r="F168" s="135"/>
      <c r="G168" s="135"/>
      <c r="H168" s="135"/>
    </row>
    <row r="169" spans="1:8" s="138" customFormat="1">
      <c r="A169" s="164"/>
      <c r="D169" s="135"/>
      <c r="E169" s="135"/>
      <c r="F169" s="135"/>
      <c r="G169" s="135"/>
      <c r="H169" s="135"/>
    </row>
    <row r="170" spans="1:8" s="138" customFormat="1">
      <c r="A170" s="164"/>
      <c r="D170" s="135"/>
      <c r="E170" s="135"/>
      <c r="F170" s="135"/>
      <c r="G170" s="135"/>
      <c r="H170" s="135"/>
    </row>
    <row r="171" spans="1:8" s="138" customFormat="1">
      <c r="A171" s="164"/>
      <c r="D171" s="135"/>
      <c r="E171" s="135"/>
      <c r="F171" s="135"/>
      <c r="G171" s="135"/>
      <c r="H171" s="135"/>
    </row>
    <row r="172" spans="1:8" s="138" customFormat="1">
      <c r="A172" s="164"/>
      <c r="D172" s="135"/>
      <c r="E172" s="135"/>
      <c r="F172" s="135"/>
      <c r="G172" s="135"/>
      <c r="H172" s="135"/>
    </row>
    <row r="173" spans="1:8" s="138" customFormat="1">
      <c r="A173" s="164"/>
      <c r="D173" s="135"/>
      <c r="E173" s="135"/>
      <c r="F173" s="135"/>
      <c r="G173" s="135"/>
      <c r="H173" s="135"/>
    </row>
    <row r="174" spans="1:8" s="138" customFormat="1">
      <c r="A174" s="164"/>
      <c r="D174" s="135"/>
      <c r="E174" s="135"/>
      <c r="F174" s="135"/>
      <c r="G174" s="135"/>
      <c r="H174" s="135"/>
    </row>
    <row r="175" spans="1:8" s="138" customFormat="1">
      <c r="A175" s="164"/>
      <c r="D175" s="135"/>
      <c r="E175" s="135"/>
      <c r="F175" s="135"/>
      <c r="G175" s="135"/>
      <c r="H175" s="135"/>
    </row>
    <row r="176" spans="1:8" s="138" customFormat="1">
      <c r="A176" s="164"/>
      <c r="D176" s="135"/>
      <c r="E176" s="135"/>
      <c r="F176" s="135"/>
      <c r="G176" s="135"/>
      <c r="H176" s="135"/>
    </row>
    <row r="177" spans="1:8" s="138" customFormat="1">
      <c r="A177" s="164"/>
      <c r="D177" s="135"/>
      <c r="E177" s="135"/>
      <c r="F177" s="135"/>
      <c r="G177" s="135"/>
      <c r="H177" s="135"/>
    </row>
    <row r="178" spans="1:8" s="138" customFormat="1">
      <c r="A178" s="164"/>
      <c r="D178" s="135"/>
      <c r="E178" s="135"/>
      <c r="F178" s="135"/>
      <c r="G178" s="135"/>
      <c r="H178" s="135"/>
    </row>
    <row r="179" spans="1:8" s="138" customFormat="1">
      <c r="A179" s="164"/>
      <c r="D179" s="135"/>
      <c r="E179" s="135"/>
      <c r="F179" s="135"/>
      <c r="G179" s="135"/>
      <c r="H179" s="135"/>
    </row>
    <row r="180" spans="1:8" s="138" customFormat="1">
      <c r="A180" s="164"/>
      <c r="D180" s="135"/>
      <c r="E180" s="135"/>
      <c r="F180" s="135"/>
      <c r="G180" s="135"/>
      <c r="H180" s="135"/>
    </row>
    <row r="181" spans="1:8" s="138" customFormat="1">
      <c r="A181" s="164"/>
      <c r="D181" s="135"/>
      <c r="E181" s="135"/>
      <c r="F181" s="135"/>
      <c r="G181" s="135"/>
      <c r="H181" s="135"/>
    </row>
    <row r="182" spans="1:8" s="138" customFormat="1">
      <c r="A182" s="164"/>
      <c r="D182" s="135"/>
      <c r="E182" s="135"/>
      <c r="F182" s="135"/>
      <c r="G182" s="135"/>
      <c r="H182" s="135"/>
    </row>
    <row r="183" spans="1:8" s="138" customFormat="1">
      <c r="A183" s="164"/>
      <c r="D183" s="135"/>
      <c r="E183" s="135"/>
      <c r="F183" s="135"/>
      <c r="G183" s="135"/>
      <c r="H183" s="135"/>
    </row>
    <row r="184" spans="1:8" s="138" customFormat="1">
      <c r="A184" s="164"/>
      <c r="D184" s="135"/>
      <c r="E184" s="135"/>
      <c r="F184" s="135"/>
      <c r="G184" s="135"/>
      <c r="H184" s="135"/>
    </row>
    <row r="185" spans="1:8" s="138" customFormat="1">
      <c r="A185" s="164"/>
      <c r="D185" s="135"/>
      <c r="E185" s="135"/>
      <c r="F185" s="135"/>
      <c r="G185" s="135"/>
      <c r="H185" s="135"/>
    </row>
    <row r="186" spans="1:8" s="138" customFormat="1">
      <c r="A186" s="164"/>
      <c r="D186" s="135"/>
      <c r="E186" s="135"/>
      <c r="F186" s="135"/>
      <c r="G186" s="135"/>
      <c r="H186" s="135"/>
    </row>
    <row r="187" spans="1:8" s="138" customFormat="1">
      <c r="A187" s="164"/>
      <c r="D187" s="135"/>
      <c r="E187" s="135"/>
      <c r="F187" s="135"/>
      <c r="G187" s="135"/>
      <c r="H187" s="135"/>
    </row>
    <row r="188" spans="1:8" s="138" customFormat="1">
      <c r="A188" s="164"/>
      <c r="D188" s="135"/>
      <c r="E188" s="135"/>
      <c r="F188" s="135"/>
      <c r="G188" s="135"/>
      <c r="H188" s="135"/>
    </row>
    <row r="189" spans="1:8" s="138" customFormat="1">
      <c r="A189" s="164"/>
      <c r="D189" s="135"/>
      <c r="E189" s="135"/>
      <c r="F189" s="135"/>
      <c r="G189" s="135"/>
      <c r="H189" s="135"/>
    </row>
    <row r="190" spans="1:8" s="138" customFormat="1">
      <c r="A190" s="164"/>
      <c r="D190" s="135"/>
      <c r="E190" s="135"/>
      <c r="F190" s="135"/>
      <c r="G190" s="135"/>
      <c r="H190" s="135"/>
    </row>
    <row r="191" spans="1:8" s="138" customFormat="1">
      <c r="A191" s="164"/>
      <c r="D191" s="135"/>
      <c r="E191" s="135"/>
      <c r="F191" s="135"/>
      <c r="G191" s="135"/>
      <c r="H191" s="135"/>
    </row>
    <row r="192" spans="1:8" s="138" customFormat="1">
      <c r="A192" s="164"/>
      <c r="D192" s="135"/>
      <c r="E192" s="135"/>
      <c r="F192" s="135"/>
      <c r="G192" s="135"/>
      <c r="H192" s="135"/>
    </row>
  </sheetData>
  <sheetProtection formatCells="0" formatColumns="0" formatRows="0" insertColumns="0" insertRows="0" insertHyperlinks="0" deleteColumns="0" deleteRows="0" sort="0" autoFilter="0" pivotTables="0"/>
  <customSheetViews>
    <customSheetView guid="{1E3D5FB9-014E-4051-8AD5-DB0A17D05797}" scale="75" showPageBreaks="1" printArea="1" view="pageBreakPreview">
      <pane ySplit="5" topLeftCell="A6" state="frozen"/>
      <selection activeCell="I36" sqref="I36"/>
      <pageMargins left="0.78740157480314998" right="0.39370078740157499" top="0.59055118110236204" bottom="0.59055118110236204" header="0.196850393700787" footer="0.118110236220472"/>
      <pageSetup paperSize="9" scale="50" fitToHeight="2" orientation="portrait" verticalDpi="300"/>
      <headerFooter alignWithMargins="0"/>
    </customSheetView>
    <customSheetView guid="{43DCEB14-ADF8-4168-9283-6542A71D3CF7}" scale="75" showPageBreaks="1" printArea="1" view="pageBreakPreview">
      <pane ySplit="5" topLeftCell="A6" state="frozen"/>
      <selection activeCell="B40" sqref="B40"/>
      <pageMargins left="0.78740157480314998" right="0.39370078740157499" top="0.59055118110236204" bottom="0.59055118110236204" header="0.196850393700787" footer="0.118110236220472"/>
      <pageSetup paperSize="9" scale="50" fitToHeight="2" orientation="portrait" verticalDpi="300"/>
      <headerFooter alignWithMargins="0"/>
    </customSheetView>
  </customSheetViews>
  <mergeCells count="9">
    <mergeCell ref="E42:G42"/>
    <mergeCell ref="A3:A4"/>
    <mergeCell ref="B3:B4"/>
    <mergeCell ref="C3:C4"/>
    <mergeCell ref="A1:G1"/>
    <mergeCell ref="D3:G3"/>
    <mergeCell ref="A6:G6"/>
    <mergeCell ref="A18:G18"/>
    <mergeCell ref="E41:G41"/>
  </mergeCells>
  <pageMargins left="0.78740157480314998" right="0.39370078740157499" top="0.59055118110236204" bottom="0.59055118110236204" header="0.196850393700787" footer="0.118110236220472"/>
  <pageSetup paperSize="9" scale="50" fitToHeight="2" orientation="portrait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4506668294322"/>
  </sheetPr>
  <dimension ref="A1:K91"/>
  <sheetViews>
    <sheetView view="pageBreakPreview" topLeftCell="A41" zoomScale="75" zoomScaleNormal="75" workbookViewId="0">
      <selection activeCell="E22" sqref="E22"/>
    </sheetView>
  </sheetViews>
  <sheetFormatPr defaultColWidth="9.109375" defaultRowHeight="18" outlineLevelRow="1"/>
  <cols>
    <col min="1" max="1" width="53.33203125" style="8" customWidth="1"/>
    <col min="2" max="2" width="13.6640625" style="8" customWidth="1"/>
    <col min="3" max="4" width="18.6640625" style="8" customWidth="1"/>
    <col min="5" max="5" width="17.5546875" style="8" customWidth="1"/>
    <col min="6" max="6" width="17.6640625" style="8" customWidth="1"/>
    <col min="7" max="7" width="19.5546875" style="8" customWidth="1"/>
    <col min="8" max="16384" width="9.109375" style="8"/>
  </cols>
  <sheetData>
    <row r="1" spans="1:11">
      <c r="A1" s="232" t="s">
        <v>254</v>
      </c>
      <c r="B1" s="232"/>
      <c r="C1" s="232"/>
      <c r="D1" s="232"/>
      <c r="E1" s="232"/>
      <c r="F1" s="232"/>
      <c r="G1" s="232"/>
    </row>
    <row r="2" spans="1:11" outlineLevel="1">
      <c r="A2" s="40"/>
      <c r="B2" s="40"/>
      <c r="C2" s="40"/>
      <c r="D2" s="40"/>
      <c r="E2" s="40"/>
      <c r="F2" s="40"/>
      <c r="G2" s="40"/>
    </row>
    <row r="3" spans="1:11" ht="48" customHeight="1">
      <c r="A3" s="273" t="s">
        <v>38</v>
      </c>
      <c r="B3" s="275" t="s">
        <v>255</v>
      </c>
      <c r="C3" s="265" t="s">
        <v>40</v>
      </c>
      <c r="D3" s="238" t="s">
        <v>41</v>
      </c>
      <c r="E3" s="238"/>
      <c r="F3" s="238"/>
      <c r="G3" s="238"/>
    </row>
    <row r="4" spans="1:11" ht="38.25" customHeight="1">
      <c r="A4" s="274"/>
      <c r="B4" s="275"/>
      <c r="C4" s="265"/>
      <c r="D4" s="13" t="s">
        <v>42</v>
      </c>
      <c r="E4" s="13" t="s">
        <v>101</v>
      </c>
      <c r="F4" s="13" t="s">
        <v>44</v>
      </c>
      <c r="G4" s="13" t="s">
        <v>45</v>
      </c>
    </row>
    <row r="5" spans="1:11" ht="18" customHeight="1">
      <c r="A5" s="16">
        <v>1</v>
      </c>
      <c r="B5" s="13">
        <v>2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</row>
    <row r="6" spans="1:11" s="118" customFormat="1" ht="20.100000000000001" customHeight="1">
      <c r="A6" s="276" t="s">
        <v>256</v>
      </c>
      <c r="B6" s="277"/>
      <c r="C6" s="277"/>
      <c r="D6" s="277"/>
      <c r="E6" s="277"/>
      <c r="F6" s="277"/>
      <c r="G6" s="278"/>
    </row>
    <row r="7" spans="1:11" ht="36">
      <c r="A7" s="119" t="s">
        <v>257</v>
      </c>
      <c r="B7" s="28">
        <v>1170</v>
      </c>
      <c r="C7" s="35">
        <f>'I. Фін результат'!C83</f>
        <v>-439</v>
      </c>
      <c r="D7" s="35">
        <f>'I. Фін результат'!D83</f>
        <v>329</v>
      </c>
      <c r="E7" s="35">
        <f>'I. Фін результат'!E83</f>
        <v>18</v>
      </c>
      <c r="F7" s="35">
        <f>D7-E7</f>
        <v>311</v>
      </c>
      <c r="G7" s="35">
        <f>E7/D7%</f>
        <v>5.4711246200607899</v>
      </c>
    </row>
    <row r="8" spans="1:11" ht="20.100000000000001" customHeight="1">
      <c r="A8" s="119" t="s">
        <v>258</v>
      </c>
      <c r="B8" s="120"/>
      <c r="C8" s="35"/>
      <c r="D8" s="35"/>
      <c r="E8" s="35"/>
      <c r="F8" s="35"/>
      <c r="G8" s="35"/>
    </row>
    <row r="9" spans="1:11" ht="20.100000000000001" customHeight="1">
      <c r="A9" s="119" t="s">
        <v>259</v>
      </c>
      <c r="B9" s="28">
        <v>3000</v>
      </c>
      <c r="C9" s="35">
        <f>'I. Фін результат'!C109</f>
        <v>41</v>
      </c>
      <c r="D9" s="35">
        <f>'I. Фін результат'!D109</f>
        <v>213</v>
      </c>
      <c r="E9" s="35">
        <f>'I. Фін результат'!E109</f>
        <v>63</v>
      </c>
      <c r="F9" s="35">
        <f t="shared" ref="F9:F29" si="0">D9-E9</f>
        <v>150</v>
      </c>
      <c r="G9" s="35">
        <f t="shared" ref="G9:G29" si="1">E9/D9%</f>
        <v>29.577464788732396</v>
      </c>
    </row>
    <row r="10" spans="1:11" ht="20.100000000000001" customHeight="1">
      <c r="A10" s="119" t="s">
        <v>260</v>
      </c>
      <c r="B10" s="28">
        <v>3010</v>
      </c>
      <c r="C10" s="109"/>
      <c r="D10" s="109"/>
      <c r="E10" s="109"/>
      <c r="F10" s="35"/>
      <c r="G10" s="35"/>
    </row>
    <row r="11" spans="1:11" ht="36">
      <c r="A11" s="119" t="s">
        <v>261</v>
      </c>
      <c r="B11" s="28">
        <v>3020</v>
      </c>
      <c r="C11" s="109"/>
      <c r="D11" s="109"/>
      <c r="E11" s="109"/>
      <c r="F11" s="35"/>
      <c r="G11" s="35"/>
    </row>
    <row r="12" spans="1:11" ht="54">
      <c r="A12" s="119" t="s">
        <v>262</v>
      </c>
      <c r="B12" s="28">
        <v>3030</v>
      </c>
      <c r="C12" s="109">
        <f>SUM(C13:C16)</f>
        <v>21</v>
      </c>
      <c r="D12" s="109"/>
      <c r="E12" s="109">
        <f>SUM(E13:E16)</f>
        <v>223</v>
      </c>
      <c r="F12" s="35">
        <f t="shared" si="0"/>
        <v>-223</v>
      </c>
      <c r="G12" s="36" t="e">
        <f t="shared" si="1"/>
        <v>#DIV/0!</v>
      </c>
    </row>
    <row r="13" spans="1:11" ht="36">
      <c r="A13" s="119" t="s">
        <v>263</v>
      </c>
      <c r="B13" s="28" t="s">
        <v>264</v>
      </c>
      <c r="C13" s="109"/>
      <c r="D13" s="109"/>
      <c r="E13" s="70">
        <v>-63</v>
      </c>
      <c r="F13" s="35">
        <f t="shared" si="0"/>
        <v>63</v>
      </c>
      <c r="G13" s="36" t="e">
        <f t="shared" si="1"/>
        <v>#DIV/0!</v>
      </c>
    </row>
    <row r="14" spans="1:11" ht="23.25" customHeight="1">
      <c r="A14" s="119" t="s">
        <v>265</v>
      </c>
      <c r="B14" s="28" t="s">
        <v>266</v>
      </c>
      <c r="C14" s="109">
        <v>63</v>
      </c>
      <c r="D14" s="109"/>
      <c r="E14" s="70">
        <v>286</v>
      </c>
      <c r="F14" s="35">
        <f t="shared" si="0"/>
        <v>-286</v>
      </c>
      <c r="G14" s="36" t="e">
        <f t="shared" si="1"/>
        <v>#DIV/0!</v>
      </c>
      <c r="J14" s="223">
        <f>'ІІ. Розр. з бюджетом'!E14</f>
        <v>-286</v>
      </c>
      <c r="K14" s="8" t="s">
        <v>497</v>
      </c>
    </row>
    <row r="15" spans="1:11" ht="36">
      <c r="A15" s="119" t="s">
        <v>267</v>
      </c>
      <c r="B15" s="28" t="s">
        <v>268</v>
      </c>
      <c r="C15" s="109">
        <v>-42</v>
      </c>
      <c r="D15" s="109"/>
      <c r="E15" s="109"/>
      <c r="F15" s="35">
        <f t="shared" si="0"/>
        <v>0</v>
      </c>
      <c r="G15" s="36" t="e">
        <f t="shared" si="1"/>
        <v>#DIV/0!</v>
      </c>
      <c r="H15" s="121"/>
    </row>
    <row r="16" spans="1:11">
      <c r="A16" s="119" t="s">
        <v>269</v>
      </c>
      <c r="B16" s="28" t="s">
        <v>270</v>
      </c>
      <c r="C16" s="109"/>
      <c r="D16" s="109"/>
      <c r="E16" s="109"/>
      <c r="F16" s="35"/>
      <c r="G16" s="35"/>
      <c r="H16" s="121"/>
    </row>
    <row r="17" spans="1:8" ht="42.75" customHeight="1">
      <c r="A17" s="122" t="s">
        <v>271</v>
      </c>
      <c r="B17" s="123">
        <v>3040</v>
      </c>
      <c r="C17" s="38">
        <f>SUM(C7:C12)</f>
        <v>-377</v>
      </c>
      <c r="D17" s="38">
        <f t="shared" ref="D17:E17" si="2">SUM(D7:D12)</f>
        <v>542</v>
      </c>
      <c r="E17" s="38">
        <f t="shared" si="2"/>
        <v>304</v>
      </c>
      <c r="F17" s="38">
        <f t="shared" si="0"/>
        <v>238</v>
      </c>
      <c r="G17" s="35">
        <f t="shared" si="1"/>
        <v>56.088560885608857</v>
      </c>
    </row>
    <row r="18" spans="1:8" ht="36">
      <c r="A18" s="119" t="s">
        <v>272</v>
      </c>
      <c r="B18" s="28">
        <v>3050</v>
      </c>
      <c r="C18" s="109">
        <f>C19+C20+C21</f>
        <v>-126</v>
      </c>
      <c r="D18" s="109"/>
      <c r="E18" s="109">
        <f>SUM(E19:E22)</f>
        <v>79</v>
      </c>
      <c r="F18" s="35">
        <f t="shared" si="0"/>
        <v>-79</v>
      </c>
      <c r="G18" s="36" t="e">
        <f t="shared" si="1"/>
        <v>#DIV/0!</v>
      </c>
    </row>
    <row r="19" spans="1:8">
      <c r="A19" s="119" t="s">
        <v>273</v>
      </c>
      <c r="B19" s="28" t="s">
        <v>274</v>
      </c>
      <c r="C19" s="109">
        <v>-72</v>
      </c>
      <c r="D19" s="109"/>
      <c r="E19" s="109">
        <v>131</v>
      </c>
      <c r="F19" s="35"/>
      <c r="G19" s="36" t="e">
        <f t="shared" si="1"/>
        <v>#DIV/0!</v>
      </c>
    </row>
    <row r="20" spans="1:8">
      <c r="A20" s="119" t="s">
        <v>275</v>
      </c>
      <c r="B20" s="28" t="s">
        <v>276</v>
      </c>
      <c r="C20" s="109">
        <v>-54</v>
      </c>
      <c r="D20" s="109"/>
      <c r="E20" s="109">
        <v>23</v>
      </c>
      <c r="F20" s="35"/>
      <c r="G20" s="36" t="e">
        <f t="shared" si="1"/>
        <v>#DIV/0!</v>
      </c>
    </row>
    <row r="21" spans="1:8">
      <c r="A21" s="119" t="s">
        <v>277</v>
      </c>
      <c r="B21" s="28" t="s">
        <v>278</v>
      </c>
      <c r="C21" s="109"/>
      <c r="D21" s="109"/>
      <c r="E21" s="109">
        <v>-62</v>
      </c>
      <c r="F21" s="35"/>
      <c r="G21" s="36" t="e">
        <f t="shared" si="1"/>
        <v>#DIV/0!</v>
      </c>
    </row>
    <row r="22" spans="1:8">
      <c r="A22" s="119" t="s">
        <v>279</v>
      </c>
      <c r="B22" s="28" t="s">
        <v>280</v>
      </c>
      <c r="C22" s="109"/>
      <c r="D22" s="109"/>
      <c r="E22" s="224">
        <v>-13</v>
      </c>
      <c r="F22" s="35"/>
      <c r="G22" s="36" t="e">
        <f t="shared" si="1"/>
        <v>#DIV/0!</v>
      </c>
    </row>
    <row r="23" spans="1:8" ht="36">
      <c r="A23" s="119" t="s">
        <v>281</v>
      </c>
      <c r="B23" s="28">
        <v>3060</v>
      </c>
      <c r="C23" s="109">
        <f>C24+C25+C26</f>
        <v>-73</v>
      </c>
      <c r="D23" s="109"/>
      <c r="E23" s="109">
        <f>SUM(E24:E26)</f>
        <v>-311</v>
      </c>
      <c r="F23" s="35">
        <f t="shared" si="0"/>
        <v>311</v>
      </c>
      <c r="G23" s="36" t="e">
        <f t="shared" si="1"/>
        <v>#DIV/0!</v>
      </c>
      <c r="H23" s="124">
        <v>85</v>
      </c>
    </row>
    <row r="24" spans="1:8">
      <c r="A24" s="119" t="s">
        <v>282</v>
      </c>
      <c r="B24" s="28" t="s">
        <v>283</v>
      </c>
      <c r="C24" s="109">
        <v>-33</v>
      </c>
      <c r="D24" s="109"/>
      <c r="E24" s="109">
        <v>-38</v>
      </c>
      <c r="F24" s="35"/>
      <c r="G24" s="36" t="e">
        <f t="shared" si="1"/>
        <v>#DIV/0!</v>
      </c>
    </row>
    <row r="25" spans="1:8">
      <c r="A25" s="119" t="s">
        <v>284</v>
      </c>
      <c r="B25" s="28" t="s">
        <v>285</v>
      </c>
      <c r="C25" s="109"/>
      <c r="D25" s="109"/>
      <c r="E25" s="109">
        <v>-273</v>
      </c>
      <c r="F25" s="35">
        <f t="shared" si="0"/>
        <v>273</v>
      </c>
      <c r="G25" s="36" t="e">
        <f t="shared" si="1"/>
        <v>#DIV/0!</v>
      </c>
    </row>
    <row r="26" spans="1:8">
      <c r="A26" s="119" t="s">
        <v>286</v>
      </c>
      <c r="B26" s="28" t="s">
        <v>287</v>
      </c>
      <c r="C26" s="109">
        <v>-40</v>
      </c>
      <c r="D26" s="109"/>
      <c r="E26" s="109"/>
      <c r="F26" s="35"/>
      <c r="G26" s="36" t="e">
        <f t="shared" si="1"/>
        <v>#DIV/0!</v>
      </c>
    </row>
    <row r="27" spans="1:8" ht="20.100000000000001" customHeight="1">
      <c r="A27" s="122" t="s">
        <v>288</v>
      </c>
      <c r="B27" s="123">
        <v>3070</v>
      </c>
      <c r="C27" s="38">
        <f>C17+C18+C23</f>
        <v>-576</v>
      </c>
      <c r="D27" s="38">
        <f t="shared" ref="D27:E27" si="3">D17+D18+D23</f>
        <v>542</v>
      </c>
      <c r="E27" s="38">
        <f t="shared" si="3"/>
        <v>72</v>
      </c>
      <c r="F27" s="38">
        <f t="shared" si="0"/>
        <v>470</v>
      </c>
      <c r="G27" s="38">
        <f t="shared" si="1"/>
        <v>13.284132841328413</v>
      </c>
    </row>
    <row r="28" spans="1:8" ht="20.100000000000001" customHeight="1">
      <c r="A28" s="119" t="s">
        <v>289</v>
      </c>
      <c r="B28" s="28">
        <v>3080</v>
      </c>
      <c r="C28" s="35">
        <f>'I. Фін результат'!C84</f>
        <v>0</v>
      </c>
      <c r="D28" s="35">
        <f>'I. Фін результат'!D84</f>
        <v>0</v>
      </c>
      <c r="E28" s="35">
        <v>0</v>
      </c>
      <c r="F28" s="35">
        <f t="shared" si="0"/>
        <v>0</v>
      </c>
      <c r="G28" s="38"/>
    </row>
    <row r="29" spans="1:8" ht="34.799999999999997">
      <c r="A29" s="125" t="s">
        <v>290</v>
      </c>
      <c r="B29" s="123">
        <v>3090</v>
      </c>
      <c r="C29" s="38">
        <f>C27-C28</f>
        <v>-576</v>
      </c>
      <c r="D29" s="38">
        <f t="shared" ref="D29:E29" si="4">D27-D28</f>
        <v>542</v>
      </c>
      <c r="E29" s="38">
        <f t="shared" si="4"/>
        <v>72</v>
      </c>
      <c r="F29" s="38">
        <f t="shared" si="0"/>
        <v>470</v>
      </c>
      <c r="G29" s="38">
        <f t="shared" si="1"/>
        <v>13.284132841328413</v>
      </c>
    </row>
    <row r="30" spans="1:8" ht="20.100000000000001" customHeight="1">
      <c r="A30" s="276" t="s">
        <v>291</v>
      </c>
      <c r="B30" s="277"/>
      <c r="C30" s="277"/>
      <c r="D30" s="277"/>
      <c r="E30" s="277"/>
      <c r="F30" s="277"/>
      <c r="G30" s="278"/>
    </row>
    <row r="31" spans="1:8" ht="20.100000000000001" customHeight="1">
      <c r="A31" s="122" t="s">
        <v>292</v>
      </c>
      <c r="B31" s="28"/>
      <c r="C31" s="109"/>
      <c r="D31" s="109">
        <f>I35</f>
        <v>0</v>
      </c>
      <c r="E31" s="109"/>
      <c r="F31" s="109"/>
      <c r="G31" s="109"/>
    </row>
    <row r="32" spans="1:8" ht="20.100000000000001" customHeight="1">
      <c r="A32" s="89" t="s">
        <v>293</v>
      </c>
      <c r="B32" s="28">
        <v>3200</v>
      </c>
      <c r="C32" s="109"/>
      <c r="D32" s="109"/>
      <c r="E32" s="109"/>
      <c r="F32" s="109"/>
      <c r="G32" s="109"/>
    </row>
    <row r="33" spans="1:7" ht="43.2" customHeight="1">
      <c r="A33" s="89" t="s">
        <v>294</v>
      </c>
      <c r="B33" s="28">
        <v>3210</v>
      </c>
      <c r="C33" s="109"/>
      <c r="D33" s="109"/>
      <c r="E33" s="109"/>
      <c r="F33" s="109"/>
      <c r="G33" s="109"/>
    </row>
    <row r="34" spans="1:7" ht="20.100000000000001" customHeight="1">
      <c r="A34" s="89" t="s">
        <v>295</v>
      </c>
      <c r="B34" s="28">
        <v>3220</v>
      </c>
      <c r="C34" s="109"/>
      <c r="D34" s="109"/>
      <c r="E34" s="109"/>
      <c r="F34" s="109"/>
      <c r="G34" s="109"/>
    </row>
    <row r="35" spans="1:7" ht="20.100000000000001" customHeight="1">
      <c r="A35" s="119" t="s">
        <v>296</v>
      </c>
      <c r="B35" s="28"/>
      <c r="C35" s="109"/>
      <c r="D35" s="109"/>
      <c r="E35" s="109"/>
      <c r="F35" s="109"/>
      <c r="G35" s="109"/>
    </row>
    <row r="36" spans="1:7" ht="20.100000000000001" customHeight="1">
      <c r="A36" s="89" t="s">
        <v>297</v>
      </c>
      <c r="B36" s="28">
        <v>3230</v>
      </c>
      <c r="C36" s="109"/>
      <c r="D36" s="109"/>
      <c r="E36" s="109"/>
      <c r="F36" s="109"/>
      <c r="G36" s="109"/>
    </row>
    <row r="37" spans="1:7" ht="20.100000000000001" customHeight="1">
      <c r="A37" s="89" t="s">
        <v>298</v>
      </c>
      <c r="B37" s="28">
        <v>3240</v>
      </c>
      <c r="C37" s="109"/>
      <c r="D37" s="109"/>
      <c r="E37" s="109"/>
      <c r="F37" s="109"/>
      <c r="G37" s="109"/>
    </row>
    <row r="38" spans="1:7" ht="20.100000000000001" customHeight="1">
      <c r="A38" s="119" t="s">
        <v>299</v>
      </c>
      <c r="B38" s="28">
        <v>3250</v>
      </c>
      <c r="C38" s="109"/>
      <c r="D38" s="109"/>
      <c r="E38" s="109"/>
      <c r="F38" s="109"/>
      <c r="G38" s="109"/>
    </row>
    <row r="39" spans="1:7" ht="20.100000000000001" customHeight="1">
      <c r="A39" s="89" t="s">
        <v>300</v>
      </c>
      <c r="B39" s="28">
        <v>3260</v>
      </c>
      <c r="C39" s="109"/>
      <c r="D39" s="109"/>
      <c r="E39" s="109"/>
      <c r="F39" s="109"/>
      <c r="G39" s="109"/>
    </row>
    <row r="40" spans="1:7" ht="20.100000000000001" customHeight="1">
      <c r="A40" s="122" t="s">
        <v>301</v>
      </c>
      <c r="B40" s="28"/>
      <c r="C40" s="109"/>
      <c r="D40" s="109"/>
      <c r="E40" s="109"/>
      <c r="F40" s="109"/>
      <c r="G40" s="109"/>
    </row>
    <row r="41" spans="1:7" ht="36">
      <c r="A41" s="89" t="s">
        <v>302</v>
      </c>
      <c r="B41" s="28">
        <v>3270</v>
      </c>
      <c r="C41" s="109">
        <f>C42+C43</f>
        <v>0</v>
      </c>
      <c r="D41" s="109">
        <f>D42+D43</f>
        <v>0</v>
      </c>
      <c r="E41" s="109">
        <f>E42+E43</f>
        <v>0</v>
      </c>
      <c r="F41" s="109">
        <f>D41-E41</f>
        <v>0</v>
      </c>
      <c r="G41" s="126" t="e">
        <f>E41/D41%</f>
        <v>#DIV/0!</v>
      </c>
    </row>
    <row r="42" spans="1:7" ht="42">
      <c r="A42" s="127" t="s">
        <v>303</v>
      </c>
      <c r="B42" s="28" t="s">
        <v>304</v>
      </c>
      <c r="C42" s="128"/>
      <c r="D42" s="128"/>
      <c r="E42" s="128"/>
      <c r="F42" s="109">
        <f>D42-E42</f>
        <v>0</v>
      </c>
      <c r="G42" s="126" t="e">
        <f t="shared" ref="G42:G48" si="5">E42/D42%</f>
        <v>#DIV/0!</v>
      </c>
    </row>
    <row r="43" spans="1:7">
      <c r="A43" s="89" t="s">
        <v>305</v>
      </c>
      <c r="B43" s="28" t="s">
        <v>306</v>
      </c>
      <c r="C43" s="109"/>
      <c r="D43" s="109"/>
      <c r="E43" s="109"/>
      <c r="F43" s="109">
        <f>D43-E43</f>
        <v>0</v>
      </c>
      <c r="G43" s="126" t="e">
        <f t="shared" si="5"/>
        <v>#DIV/0!</v>
      </c>
    </row>
    <row r="44" spans="1:7" ht="20.100000000000001" customHeight="1">
      <c r="A44" s="89" t="s">
        <v>307</v>
      </c>
      <c r="B44" s="28">
        <v>3280</v>
      </c>
      <c r="C44" s="109"/>
      <c r="D44" s="109"/>
      <c r="E44" s="109"/>
      <c r="F44" s="109">
        <f>D44-E44</f>
        <v>0</v>
      </c>
      <c r="G44" s="126" t="e">
        <f t="shared" si="5"/>
        <v>#DIV/0!</v>
      </c>
    </row>
    <row r="45" spans="1:7" ht="36">
      <c r="A45" s="89" t="s">
        <v>308</v>
      </c>
      <c r="B45" s="28">
        <v>3290</v>
      </c>
      <c r="C45" s="109"/>
      <c r="D45" s="109"/>
      <c r="E45" s="109"/>
      <c r="F45" s="109"/>
      <c r="G45" s="126"/>
    </row>
    <row r="46" spans="1:7" ht="20.100000000000001" customHeight="1">
      <c r="A46" s="89" t="s">
        <v>309</v>
      </c>
      <c r="B46" s="28">
        <v>3300</v>
      </c>
      <c r="C46" s="109"/>
      <c r="D46" s="109"/>
      <c r="E46" s="109"/>
      <c r="F46" s="109"/>
      <c r="G46" s="126"/>
    </row>
    <row r="47" spans="1:7" ht="20.100000000000001" customHeight="1">
      <c r="A47" s="89" t="s">
        <v>310</v>
      </c>
      <c r="B47" s="28">
        <v>3310</v>
      </c>
      <c r="C47" s="109">
        <f>C48</f>
        <v>0</v>
      </c>
      <c r="D47" s="109">
        <f>D48</f>
        <v>0</v>
      </c>
      <c r="E47" s="109">
        <f>E48</f>
        <v>0</v>
      </c>
      <c r="F47" s="109">
        <f>D47-E47</f>
        <v>0</v>
      </c>
      <c r="G47" s="126" t="e">
        <f t="shared" si="5"/>
        <v>#DIV/0!</v>
      </c>
    </row>
    <row r="48" spans="1:7" ht="20.100000000000001" customHeight="1">
      <c r="A48" s="89" t="s">
        <v>311</v>
      </c>
      <c r="B48" s="28" t="s">
        <v>312</v>
      </c>
      <c r="C48" s="109">
        <v>0</v>
      </c>
      <c r="D48" s="109">
        <v>0</v>
      </c>
      <c r="E48" s="109">
        <v>0</v>
      </c>
      <c r="F48" s="109">
        <f t="shared" ref="F48:F49" si="6">D48-E48</f>
        <v>0</v>
      </c>
      <c r="G48" s="126" t="e">
        <f t="shared" si="5"/>
        <v>#DIV/0!</v>
      </c>
    </row>
    <row r="49" spans="1:8" ht="34.799999999999997">
      <c r="A49" s="122" t="s">
        <v>313</v>
      </c>
      <c r="B49" s="123">
        <v>3320</v>
      </c>
      <c r="C49" s="38">
        <f>(C32+C33+C34+C36+C37+C38+C39)-(C41+C44+C45+C46+C47)</f>
        <v>0</v>
      </c>
      <c r="D49" s="38">
        <f t="shared" ref="D49:E49" si="7">(D32+D33+D34+D36+D37+D38+D39)-(D41+D44+D45+D46+D47)</f>
        <v>0</v>
      </c>
      <c r="E49" s="38">
        <f t="shared" si="7"/>
        <v>0</v>
      </c>
      <c r="F49" s="129">
        <f t="shared" si="6"/>
        <v>0</v>
      </c>
      <c r="G49" s="130" t="e">
        <f t="shared" ref="G49" si="8">E49/D49%</f>
        <v>#DIV/0!</v>
      </c>
    </row>
    <row r="50" spans="1:8" ht="20.100000000000001" customHeight="1">
      <c r="A50" s="276" t="s">
        <v>314</v>
      </c>
      <c r="B50" s="277"/>
      <c r="C50" s="277"/>
      <c r="D50" s="277"/>
      <c r="E50" s="277"/>
      <c r="F50" s="277"/>
      <c r="G50" s="278"/>
    </row>
    <row r="51" spans="1:8" ht="20.100000000000001" customHeight="1">
      <c r="A51" s="122" t="s">
        <v>315</v>
      </c>
      <c r="B51" s="28"/>
      <c r="C51" s="109"/>
      <c r="D51" s="109"/>
      <c r="E51" s="109"/>
      <c r="F51" s="109"/>
      <c r="G51" s="109"/>
    </row>
    <row r="52" spans="1:8" ht="20.100000000000001" customHeight="1">
      <c r="A52" s="146" t="s">
        <v>316</v>
      </c>
      <c r="B52" s="28">
        <v>3400</v>
      </c>
      <c r="C52" s="109"/>
      <c r="D52" s="109">
        <v>0</v>
      </c>
      <c r="E52" s="70">
        <v>10000</v>
      </c>
      <c r="F52" s="109">
        <f>D52-E52</f>
        <v>-10000</v>
      </c>
      <c r="G52" s="126" t="e">
        <f>E52/D52%</f>
        <v>#DIV/0!</v>
      </c>
      <c r="H52" s="124" t="s">
        <v>317</v>
      </c>
    </row>
    <row r="53" spans="1:8" ht="36">
      <c r="A53" s="89" t="s">
        <v>318</v>
      </c>
      <c r="C53" s="109"/>
      <c r="D53" s="109"/>
      <c r="E53" s="109"/>
      <c r="F53" s="109"/>
      <c r="G53" s="126" t="e">
        <f t="shared" ref="G53:G67" si="9">E53/D53%</f>
        <v>#DIV/0!</v>
      </c>
    </row>
    <row r="54" spans="1:8" ht="20.100000000000001" customHeight="1">
      <c r="A54" s="89" t="s">
        <v>319</v>
      </c>
      <c r="B54" s="28">
        <v>3410</v>
      </c>
      <c r="C54" s="109"/>
      <c r="D54" s="109"/>
      <c r="E54" s="109"/>
      <c r="F54" s="109"/>
      <c r="G54" s="126" t="e">
        <f t="shared" si="9"/>
        <v>#DIV/0!</v>
      </c>
    </row>
    <row r="55" spans="1:8" ht="20.100000000000001" customHeight="1">
      <c r="A55" s="89" t="s">
        <v>320</v>
      </c>
      <c r="B55" s="28">
        <v>3420</v>
      </c>
      <c r="C55" s="109"/>
      <c r="D55" s="109"/>
      <c r="E55" s="109"/>
      <c r="F55" s="109"/>
      <c r="G55" s="126" t="e">
        <f t="shared" si="9"/>
        <v>#DIV/0!</v>
      </c>
    </row>
    <row r="56" spans="1:8" ht="20.100000000000001" customHeight="1">
      <c r="A56" s="89" t="s">
        <v>321</v>
      </c>
      <c r="B56" s="28">
        <v>3430</v>
      </c>
      <c r="C56" s="109"/>
      <c r="D56" s="109"/>
      <c r="E56" s="109"/>
      <c r="F56" s="109"/>
      <c r="G56" s="126" t="e">
        <f t="shared" si="9"/>
        <v>#DIV/0!</v>
      </c>
    </row>
    <row r="57" spans="1:8" ht="36">
      <c r="A57" s="89" t="s">
        <v>322</v>
      </c>
      <c r="B57" s="28"/>
      <c r="C57" s="109"/>
      <c r="D57" s="109"/>
      <c r="E57" s="109"/>
      <c r="F57" s="109"/>
      <c r="G57" s="126" t="e">
        <f t="shared" si="9"/>
        <v>#DIV/0!</v>
      </c>
    </row>
    <row r="58" spans="1:8" ht="20.100000000000001" customHeight="1">
      <c r="A58" s="89" t="s">
        <v>319</v>
      </c>
      <c r="B58" s="28">
        <v>3440</v>
      </c>
      <c r="C58" s="109"/>
      <c r="D58" s="109"/>
      <c r="E58" s="109"/>
      <c r="F58" s="109"/>
      <c r="G58" s="126" t="e">
        <f t="shared" si="9"/>
        <v>#DIV/0!</v>
      </c>
    </row>
    <row r="59" spans="1:8" ht="20.100000000000001" customHeight="1">
      <c r="A59" s="89" t="s">
        <v>320</v>
      </c>
      <c r="B59" s="28">
        <v>3450</v>
      </c>
      <c r="C59" s="109"/>
      <c r="D59" s="109"/>
      <c r="E59" s="109"/>
      <c r="F59" s="109"/>
      <c r="G59" s="126" t="e">
        <f t="shared" si="9"/>
        <v>#DIV/0!</v>
      </c>
    </row>
    <row r="60" spans="1:8" ht="20.100000000000001" customHeight="1">
      <c r="A60" s="89" t="s">
        <v>321</v>
      </c>
      <c r="B60" s="28">
        <v>3460</v>
      </c>
      <c r="C60" s="109"/>
      <c r="D60" s="109"/>
      <c r="E60" s="109"/>
      <c r="F60" s="109"/>
      <c r="G60" s="126" t="e">
        <f t="shared" si="9"/>
        <v>#DIV/0!</v>
      </c>
    </row>
    <row r="61" spans="1:8" ht="20.100000000000001" customHeight="1">
      <c r="A61" s="89" t="s">
        <v>323</v>
      </c>
      <c r="B61" s="28">
        <v>3470</v>
      </c>
      <c r="C61" s="109">
        <f>C62</f>
        <v>0</v>
      </c>
      <c r="D61" s="109">
        <f>D62</f>
        <v>0</v>
      </c>
      <c r="E61" s="109"/>
      <c r="F61" s="109">
        <f>D61-E61</f>
        <v>0</v>
      </c>
      <c r="G61" s="126" t="e">
        <f t="shared" si="9"/>
        <v>#DIV/0!</v>
      </c>
    </row>
    <row r="62" spans="1:8" ht="20.100000000000001" customHeight="1">
      <c r="A62" s="89" t="s">
        <v>324</v>
      </c>
      <c r="B62" s="28" t="s">
        <v>325</v>
      </c>
      <c r="C62" s="109"/>
      <c r="D62" s="109">
        <v>0</v>
      </c>
      <c r="E62" s="109"/>
      <c r="F62" s="109">
        <f>D62-E62</f>
        <v>0</v>
      </c>
      <c r="G62" s="126" t="e">
        <f t="shared" si="9"/>
        <v>#DIV/0!</v>
      </c>
    </row>
    <row r="63" spans="1:8" ht="20.100000000000001" customHeight="1">
      <c r="A63" s="89" t="s">
        <v>300</v>
      </c>
      <c r="B63" s="28">
        <v>3480</v>
      </c>
      <c r="C63" s="109">
        <f>C64</f>
        <v>0</v>
      </c>
      <c r="D63" s="109"/>
      <c r="E63" s="109"/>
      <c r="F63" s="109">
        <f t="shared" ref="F63:F64" si="10">D63-E63</f>
        <v>0</v>
      </c>
      <c r="G63" s="126" t="e">
        <f t="shared" si="9"/>
        <v>#DIV/0!</v>
      </c>
    </row>
    <row r="64" spans="1:8" ht="20.100000000000001" customHeight="1">
      <c r="A64" s="89" t="s">
        <v>326</v>
      </c>
      <c r="B64" s="28" t="s">
        <v>327</v>
      </c>
      <c r="C64" s="109"/>
      <c r="D64" s="109"/>
      <c r="E64" s="109"/>
      <c r="F64" s="109">
        <f t="shared" si="10"/>
        <v>0</v>
      </c>
      <c r="G64" s="126" t="e">
        <f t="shared" si="9"/>
        <v>#DIV/0!</v>
      </c>
      <c r="H64" s="8" t="s">
        <v>328</v>
      </c>
    </row>
    <row r="65" spans="1:7" ht="20.100000000000001" customHeight="1">
      <c r="A65" s="122" t="s">
        <v>301</v>
      </c>
      <c r="B65" s="28"/>
      <c r="C65" s="109"/>
      <c r="D65" s="109"/>
      <c r="E65" s="109"/>
      <c r="F65" s="109"/>
      <c r="G65" s="126" t="e">
        <f t="shared" si="9"/>
        <v>#DIV/0!</v>
      </c>
    </row>
    <row r="66" spans="1:7" ht="36">
      <c r="A66" s="89" t="s">
        <v>225</v>
      </c>
      <c r="B66" s="28">
        <v>3490</v>
      </c>
      <c r="C66" s="35">
        <f>'ІІ. Розр. з бюджетом'!C9</f>
        <v>0</v>
      </c>
      <c r="D66" s="35">
        <v>49</v>
      </c>
      <c r="E66" s="35">
        <v>3</v>
      </c>
      <c r="F66" s="109">
        <f t="shared" ref="F66:F67" si="11">D66-E66</f>
        <v>46</v>
      </c>
      <c r="G66" s="109">
        <f t="shared" si="9"/>
        <v>6.12244897959184</v>
      </c>
    </row>
    <row r="67" spans="1:7" ht="108">
      <c r="A67" s="89" t="s">
        <v>226</v>
      </c>
      <c r="B67" s="28">
        <v>3500</v>
      </c>
      <c r="C67" s="35">
        <f>'ІІ. Розр. з бюджетом'!C10</f>
        <v>0</v>
      </c>
      <c r="D67" s="35">
        <v>168</v>
      </c>
      <c r="E67" s="35">
        <v>9</v>
      </c>
      <c r="F67" s="109">
        <f t="shared" si="11"/>
        <v>159</v>
      </c>
      <c r="G67" s="109">
        <f t="shared" si="9"/>
        <v>5.3571428571428603</v>
      </c>
    </row>
    <row r="68" spans="1:7" ht="36">
      <c r="A68" s="89" t="s">
        <v>329</v>
      </c>
      <c r="B68" s="28"/>
      <c r="C68" s="109"/>
      <c r="D68" s="109"/>
      <c r="E68" s="109"/>
      <c r="F68" s="109"/>
      <c r="G68" s="109"/>
    </row>
    <row r="69" spans="1:7" ht="20.100000000000001" customHeight="1">
      <c r="A69" s="89" t="s">
        <v>319</v>
      </c>
      <c r="B69" s="28">
        <v>3510</v>
      </c>
      <c r="C69" s="109"/>
      <c r="D69" s="109"/>
      <c r="E69" s="109"/>
      <c r="F69" s="109"/>
      <c r="G69" s="109"/>
    </row>
    <row r="70" spans="1:7" ht="20.100000000000001" customHeight="1">
      <c r="A70" s="89" t="s">
        <v>320</v>
      </c>
      <c r="B70" s="28">
        <v>3520</v>
      </c>
      <c r="C70" s="109"/>
      <c r="D70" s="109"/>
      <c r="E70" s="109"/>
      <c r="F70" s="109"/>
      <c r="G70" s="109"/>
    </row>
    <row r="71" spans="1:7" ht="20.100000000000001" customHeight="1">
      <c r="A71" s="89" t="s">
        <v>321</v>
      </c>
      <c r="B71" s="28">
        <v>3530</v>
      </c>
      <c r="C71" s="109"/>
      <c r="D71" s="109"/>
      <c r="E71" s="109"/>
      <c r="F71" s="109"/>
      <c r="G71" s="109"/>
    </row>
    <row r="72" spans="1:7" ht="36">
      <c r="A72" s="89" t="s">
        <v>330</v>
      </c>
      <c r="B72" s="28"/>
      <c r="C72" s="109"/>
      <c r="D72" s="109"/>
      <c r="E72" s="109"/>
      <c r="F72" s="109"/>
      <c r="G72" s="109"/>
    </row>
    <row r="73" spans="1:7" ht="20.100000000000001" customHeight="1">
      <c r="A73" s="89" t="s">
        <v>319</v>
      </c>
      <c r="B73" s="28">
        <v>3540</v>
      </c>
      <c r="C73" s="109"/>
      <c r="D73" s="109"/>
      <c r="E73" s="109"/>
      <c r="F73" s="109"/>
      <c r="G73" s="109"/>
    </row>
    <row r="74" spans="1:7" ht="20.100000000000001" customHeight="1">
      <c r="A74" s="89" t="s">
        <v>320</v>
      </c>
      <c r="B74" s="28">
        <v>3550</v>
      </c>
      <c r="C74" s="109"/>
      <c r="D74" s="109"/>
      <c r="E74" s="109"/>
      <c r="F74" s="109"/>
      <c r="G74" s="109"/>
    </row>
    <row r="75" spans="1:7" ht="20.100000000000001" customHeight="1">
      <c r="A75" s="89" t="s">
        <v>321</v>
      </c>
      <c r="B75" s="28">
        <v>3560</v>
      </c>
      <c r="C75" s="109"/>
      <c r="D75" s="109"/>
      <c r="E75" s="109"/>
      <c r="F75" s="109"/>
      <c r="G75" s="109"/>
    </row>
    <row r="76" spans="1:7" ht="20.100000000000001" customHeight="1">
      <c r="A76" s="89" t="s">
        <v>310</v>
      </c>
      <c r="B76" s="28">
        <v>3570</v>
      </c>
      <c r="C76" s="109"/>
      <c r="D76" s="109"/>
      <c r="E76" s="70">
        <f>SUM(E77)</f>
        <v>10000</v>
      </c>
      <c r="F76" s="109"/>
      <c r="G76" s="109"/>
    </row>
    <row r="77" spans="1:7" ht="20.100000000000001" customHeight="1">
      <c r="A77" s="89" t="s">
        <v>331</v>
      </c>
      <c r="B77" s="28" t="s">
        <v>332</v>
      </c>
      <c r="C77" s="109"/>
      <c r="D77" s="109"/>
      <c r="E77" s="70">
        <v>10000</v>
      </c>
      <c r="F77" s="109"/>
      <c r="G77" s="109"/>
    </row>
    <row r="78" spans="1:7" ht="34.799999999999997">
      <c r="A78" s="122" t="s">
        <v>333</v>
      </c>
      <c r="B78" s="123">
        <v>3580</v>
      </c>
      <c r="C78" s="38">
        <f>(C52+C54+C55+C56+C58+C59+C60+C61+C63)-(C66+C67+C69+C70+C71+C73+C74+C75+C76)</f>
        <v>0</v>
      </c>
      <c r="D78" s="38">
        <f t="shared" ref="D78" si="12">(D52+D54+D55+D56+D58+D59+D60+D61+D63)-(D66+D67+D69+D70+D71+D73+D74+D75+D76)</f>
        <v>-217</v>
      </c>
      <c r="E78" s="38">
        <f>(E52+E54+E55+E56+E519+E59+E60+E61+E63)-(E66+E67+E69+E70+E71+E73+E74+E75+E76)</f>
        <v>-12</v>
      </c>
      <c r="F78" s="38">
        <f>D78-E78</f>
        <v>-205</v>
      </c>
      <c r="G78" s="38">
        <f>E78/D78%</f>
        <v>5.5299539170506904</v>
      </c>
    </row>
    <row r="79" spans="1:7" s="1" customFormat="1" ht="20.100000000000001" customHeight="1">
      <c r="A79" s="89" t="s">
        <v>334</v>
      </c>
      <c r="B79" s="28"/>
      <c r="C79" s="35"/>
      <c r="D79" s="35"/>
      <c r="E79" s="35"/>
      <c r="F79" s="38"/>
      <c r="G79" s="38"/>
    </row>
    <row r="80" spans="1:7" s="1" customFormat="1" ht="20.100000000000001" customHeight="1">
      <c r="A80" s="125" t="s">
        <v>335</v>
      </c>
      <c r="B80" s="28">
        <v>3600</v>
      </c>
      <c r="C80" s="35">
        <v>15907</v>
      </c>
      <c r="D80" s="35">
        <v>16063</v>
      </c>
      <c r="E80" s="35">
        <v>16063</v>
      </c>
      <c r="F80" s="35">
        <f t="shared" ref="F80:F83" si="13">D80-E80</f>
        <v>0</v>
      </c>
      <c r="G80" s="35">
        <f t="shared" ref="G80:G83" si="14">E80/D80%</f>
        <v>100</v>
      </c>
    </row>
    <row r="81" spans="1:7" s="1" customFormat="1" ht="36">
      <c r="A81" s="131" t="s">
        <v>75</v>
      </c>
      <c r="B81" s="28">
        <v>3610</v>
      </c>
      <c r="C81" s="109"/>
      <c r="D81" s="109"/>
      <c r="E81" s="109"/>
      <c r="F81" s="38"/>
      <c r="G81" s="38"/>
    </row>
    <row r="82" spans="1:7" s="1" customFormat="1" ht="20.100000000000001" customHeight="1">
      <c r="A82" s="125" t="s">
        <v>336</v>
      </c>
      <c r="B82" s="28">
        <v>3620</v>
      </c>
      <c r="C82" s="38">
        <f>C80+C29+C49+C78</f>
        <v>15331</v>
      </c>
      <c r="D82" s="38">
        <f t="shared" ref="D82:E82" si="15">D80+D29+D49+D78</f>
        <v>16388</v>
      </c>
      <c r="E82" s="75">
        <f t="shared" si="15"/>
        <v>16123</v>
      </c>
      <c r="F82" s="38">
        <f t="shared" si="13"/>
        <v>265</v>
      </c>
      <c r="G82" s="38">
        <f t="shared" si="14"/>
        <v>98.382963143763732</v>
      </c>
    </row>
    <row r="83" spans="1:7" s="1" customFormat="1" ht="20.100000000000001" customHeight="1">
      <c r="A83" s="125" t="s">
        <v>337</v>
      </c>
      <c r="B83" s="28">
        <v>3630</v>
      </c>
      <c r="C83" s="38">
        <f>C82-C80</f>
        <v>-576</v>
      </c>
      <c r="D83" s="38">
        <f t="shared" ref="D83:E83" si="16">D82-D80</f>
        <v>325</v>
      </c>
      <c r="E83" s="38">
        <f t="shared" si="16"/>
        <v>60</v>
      </c>
      <c r="F83" s="38">
        <f t="shared" si="13"/>
        <v>265</v>
      </c>
      <c r="G83" s="38">
        <f t="shared" si="14"/>
        <v>18.46153846153846</v>
      </c>
    </row>
    <row r="84" spans="1:7" s="1" customFormat="1" ht="20.100000000000001" customHeight="1">
      <c r="A84" s="106"/>
      <c r="B84" s="112"/>
      <c r="F84" s="132"/>
      <c r="G84" s="132"/>
    </row>
    <row r="85" spans="1:7" s="1" customFormat="1" ht="20.100000000000001" customHeight="1">
      <c r="A85" s="106"/>
      <c r="B85" s="112"/>
      <c r="F85" s="132"/>
      <c r="G85" s="132"/>
    </row>
    <row r="86" spans="1:7" s="1" customFormat="1" ht="20.100000000000001" customHeight="1">
      <c r="A86" s="106"/>
      <c r="B86" s="112"/>
      <c r="C86" s="132"/>
      <c r="D86" s="132"/>
      <c r="E86" s="132"/>
      <c r="F86" s="132"/>
      <c r="G86" s="132"/>
    </row>
    <row r="87" spans="1:7" ht="18.75" customHeight="1">
      <c r="A87" s="111" t="s">
        <v>216</v>
      </c>
      <c r="B87" s="104"/>
      <c r="C87" s="133"/>
      <c r="D87" s="134"/>
      <c r="E87" s="230" t="s">
        <v>96</v>
      </c>
      <c r="F87" s="230"/>
      <c r="G87" s="230"/>
    </row>
    <row r="88" spans="1:7" ht="20.100000000000001" customHeight="1">
      <c r="A88" s="115" t="s">
        <v>97</v>
      </c>
      <c r="B88" s="106"/>
      <c r="C88" s="104"/>
      <c r="D88" s="115"/>
      <c r="E88" s="272" t="s">
        <v>338</v>
      </c>
      <c r="F88" s="272"/>
      <c r="G88" s="272"/>
    </row>
    <row r="90" spans="1:7">
      <c r="C90" s="132">
        <v>442</v>
      </c>
      <c r="D90" s="132">
        <v>732</v>
      </c>
      <c r="E90" s="132">
        <v>499</v>
      </c>
    </row>
    <row r="91" spans="1:7">
      <c r="C91" s="132">
        <v>732</v>
      </c>
      <c r="D91" s="132">
        <v>186</v>
      </c>
      <c r="E91" s="132">
        <v>322</v>
      </c>
    </row>
  </sheetData>
  <sheetProtection formatCells="0" formatColumns="0" formatRows="0" insertColumns="0" insertRows="0" insertHyperlinks="0" deleteColumns="0" deleteRows="0" sort="0" autoFilter="0" pivotTables="0"/>
  <customSheetViews>
    <customSheetView guid="{1E3D5FB9-014E-4051-8AD5-DB0A17D05797}" scale="75" showPageBreaks="1" printArea="1" view="pageBreakPreview" topLeftCell="A55">
      <selection activeCell="C59" sqref="C58:C59"/>
      <pageMargins left="0.78740157480314998" right="0.39370078740157499" top="0.59055118110236204" bottom="0.59055118110236204" header="0.196850393700787" footer="0.23622047244094499"/>
      <pageSetup paperSize="9" scale="50" orientation="portrait"/>
      <headerFooter alignWithMargins="0"/>
    </customSheetView>
    <customSheetView guid="{43DCEB14-ADF8-4168-9283-6542A71D3CF7}" scale="75" showPageBreaks="1" printArea="1" view="pageBreakPreview">
      <selection activeCell="O102" sqref="O102"/>
      <pageMargins left="0.78740157480314998" right="0.39370078740157499" top="0.59055118110236204" bottom="0.59055118110236204" header="0.196850393700787" footer="0.23622047244094499"/>
      <pageSetup paperSize="9" scale="50" orientation="portrait"/>
      <headerFooter alignWithMargins="0"/>
    </customSheetView>
  </customSheetViews>
  <mergeCells count="10">
    <mergeCell ref="A1:G1"/>
    <mergeCell ref="D3:G3"/>
    <mergeCell ref="A6:G6"/>
    <mergeCell ref="A30:G30"/>
    <mergeCell ref="A50:G50"/>
    <mergeCell ref="E87:G87"/>
    <mergeCell ref="E88:G88"/>
    <mergeCell ref="A3:A4"/>
    <mergeCell ref="B3:B4"/>
    <mergeCell ref="C3:C4"/>
  </mergeCells>
  <pageMargins left="0.78740157480314998" right="0.39370078740157499" top="0.59055118110236204" bottom="0.59055118110236204" header="0.196850393700787" footer="0.23622047244094499"/>
  <pageSetup paperSize="9" scale="4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4506668294322"/>
  </sheetPr>
  <dimension ref="A1:N182"/>
  <sheetViews>
    <sheetView view="pageBreakPreview" zoomScale="70" zoomScaleNormal="75" workbookViewId="0">
      <selection activeCell="C3" sqref="C3:C4"/>
    </sheetView>
  </sheetViews>
  <sheetFormatPr defaultColWidth="9.109375" defaultRowHeight="18"/>
  <cols>
    <col min="1" max="1" width="45" style="8" customWidth="1"/>
    <col min="2" max="2" width="11.6640625" style="6" customWidth="1"/>
    <col min="3" max="3" width="19.5546875" style="6" customWidth="1"/>
    <col min="4" max="4" width="20.5546875" style="8" customWidth="1"/>
    <col min="5" max="5" width="21" style="8" customWidth="1"/>
    <col min="6" max="7" width="20.88671875" style="8" customWidth="1"/>
    <col min="8" max="8" width="9.5546875" style="8" customWidth="1"/>
    <col min="9" max="9" width="9.88671875" style="8" customWidth="1"/>
    <col min="10" max="16384" width="9.109375" style="8"/>
  </cols>
  <sheetData>
    <row r="1" spans="1:14">
      <c r="A1" s="232" t="s">
        <v>339</v>
      </c>
      <c r="B1" s="232"/>
      <c r="C1" s="232"/>
      <c r="D1" s="232"/>
      <c r="E1" s="232"/>
      <c r="F1" s="232"/>
      <c r="G1" s="232"/>
    </row>
    <row r="2" spans="1:14">
      <c r="A2" s="279"/>
      <c r="B2" s="279"/>
      <c r="C2" s="279"/>
      <c r="D2" s="279"/>
      <c r="E2" s="279"/>
      <c r="F2" s="279"/>
      <c r="G2" s="279"/>
    </row>
    <row r="3" spans="1:14" ht="43.5" customHeight="1">
      <c r="A3" s="237" t="s">
        <v>38</v>
      </c>
      <c r="B3" s="238" t="s">
        <v>39</v>
      </c>
      <c r="C3" s="265" t="s">
        <v>40</v>
      </c>
      <c r="D3" s="238" t="s">
        <v>41</v>
      </c>
      <c r="E3" s="238"/>
      <c r="F3" s="238"/>
      <c r="G3" s="238"/>
    </row>
    <row r="4" spans="1:14" ht="56.25" customHeight="1">
      <c r="A4" s="237"/>
      <c r="B4" s="238"/>
      <c r="C4" s="265"/>
      <c r="D4" s="13" t="s">
        <v>42</v>
      </c>
      <c r="E4" s="13" t="s">
        <v>101</v>
      </c>
      <c r="F4" s="13" t="s">
        <v>44</v>
      </c>
      <c r="G4" s="13" t="s">
        <v>45</v>
      </c>
    </row>
    <row r="5" spans="1:14" ht="18" customHeight="1">
      <c r="A5" s="28">
        <v>1</v>
      </c>
      <c r="B5" s="16">
        <v>2</v>
      </c>
      <c r="C5" s="16">
        <v>5</v>
      </c>
      <c r="D5" s="16">
        <v>6</v>
      </c>
      <c r="E5" s="16">
        <v>7</v>
      </c>
      <c r="F5" s="16">
        <v>8</v>
      </c>
      <c r="G5" s="16">
        <v>9</v>
      </c>
    </row>
    <row r="6" spans="1:14" s="1" customFormat="1" ht="42.75" customHeight="1">
      <c r="A6" s="89" t="s">
        <v>340</v>
      </c>
      <c r="B6" s="16">
        <v>4000</v>
      </c>
      <c r="C6" s="38">
        <f>SUM(C7:C11)</f>
        <v>0</v>
      </c>
      <c r="D6" s="38">
        <f>D8+D11</f>
        <v>0</v>
      </c>
      <c r="E6" s="38">
        <f>E7+E8+E9+E10+E11</f>
        <v>0</v>
      </c>
      <c r="F6" s="38">
        <f>D6-E6</f>
        <v>0</v>
      </c>
      <c r="G6" s="39" t="e">
        <f>E6/D6%</f>
        <v>#DIV/0!</v>
      </c>
    </row>
    <row r="7" spans="1:14" ht="20.100000000000001" customHeight="1">
      <c r="A7" s="89" t="s">
        <v>341</v>
      </c>
      <c r="B7" s="16" t="s">
        <v>342</v>
      </c>
      <c r="C7" s="109"/>
      <c r="D7" s="109"/>
      <c r="E7" s="109"/>
      <c r="F7" s="35">
        <f t="shared" ref="F7:F11" si="0">D7-E7</f>
        <v>0</v>
      </c>
      <c r="G7" s="36" t="e">
        <f>E7/D7%</f>
        <v>#DIV/0!</v>
      </c>
    </row>
    <row r="8" spans="1:14" ht="36">
      <c r="A8" s="89" t="s">
        <v>343</v>
      </c>
      <c r="B8" s="16">
        <v>4020</v>
      </c>
      <c r="C8" s="109"/>
      <c r="D8" s="109">
        <v>0</v>
      </c>
      <c r="E8" s="109">
        <v>0</v>
      </c>
      <c r="F8" s="35">
        <f t="shared" si="0"/>
        <v>0</v>
      </c>
      <c r="G8" s="36" t="e">
        <f t="shared" ref="G8:G11" si="1">E8/D8%</f>
        <v>#DIV/0!</v>
      </c>
      <c r="N8" s="40"/>
    </row>
    <row r="9" spans="1:14" ht="36">
      <c r="A9" s="89" t="s">
        <v>344</v>
      </c>
      <c r="B9" s="16">
        <v>4030</v>
      </c>
      <c r="C9" s="109"/>
      <c r="D9" s="109"/>
      <c r="E9" s="109"/>
      <c r="F9" s="35"/>
      <c r="G9" s="36"/>
      <c r="M9" s="40"/>
    </row>
    <row r="10" spans="1:14" ht="36">
      <c r="A10" s="89" t="s">
        <v>345</v>
      </c>
      <c r="B10" s="16">
        <v>4040</v>
      </c>
      <c r="C10" s="109"/>
      <c r="D10" s="109"/>
      <c r="E10" s="109"/>
      <c r="F10" s="35">
        <f t="shared" si="0"/>
        <v>0</v>
      </c>
      <c r="G10" s="36"/>
    </row>
    <row r="11" spans="1:14" ht="54">
      <c r="A11" s="89" t="s">
        <v>346</v>
      </c>
      <c r="B11" s="16">
        <v>4050</v>
      </c>
      <c r="C11" s="109"/>
      <c r="D11" s="109">
        <v>0</v>
      </c>
      <c r="E11" s="109">
        <v>0</v>
      </c>
      <c r="F11" s="35">
        <f t="shared" si="0"/>
        <v>0</v>
      </c>
      <c r="G11" s="36" t="e">
        <f t="shared" si="1"/>
        <v>#DIV/0!</v>
      </c>
      <c r="H11" s="8" t="s">
        <v>347</v>
      </c>
    </row>
    <row r="12" spans="1:14" ht="20.100000000000001" customHeight="1">
      <c r="A12" s="106"/>
      <c r="B12" s="106"/>
      <c r="C12" s="106"/>
      <c r="D12" s="110"/>
      <c r="E12" s="110"/>
      <c r="F12" s="110"/>
      <c r="G12" s="110"/>
    </row>
    <row r="13" spans="1:14" ht="20.100000000000001" customHeight="1">
      <c r="A13" s="106"/>
      <c r="B13" s="106"/>
      <c r="C13" s="106"/>
      <c r="D13" s="110"/>
      <c r="E13" s="110"/>
      <c r="F13" s="110"/>
      <c r="G13" s="110"/>
    </row>
    <row r="14" spans="1:14">
      <c r="A14" s="104"/>
      <c r="B14" s="106"/>
      <c r="C14" s="106"/>
      <c r="D14" s="106"/>
      <c r="E14" s="106"/>
      <c r="F14" s="106"/>
      <c r="G14" s="106"/>
    </row>
    <row r="15" spans="1:14" s="1" customFormat="1" ht="19.5" customHeight="1">
      <c r="A15" s="111" t="s">
        <v>348</v>
      </c>
      <c r="B15" s="112"/>
      <c r="C15" s="113"/>
      <c r="D15" s="114"/>
      <c r="E15" s="230" t="s">
        <v>96</v>
      </c>
      <c r="F15" s="230"/>
      <c r="G15" s="230"/>
    </row>
    <row r="16" spans="1:14" ht="20.100000000000001" customHeight="1">
      <c r="A16" s="104" t="s">
        <v>349</v>
      </c>
      <c r="B16" s="106"/>
      <c r="C16" s="104"/>
      <c r="D16" s="115"/>
      <c r="E16" s="272" t="s">
        <v>98</v>
      </c>
      <c r="F16" s="272"/>
      <c r="G16" s="272"/>
    </row>
    <row r="17" spans="1:7">
      <c r="A17" s="116"/>
      <c r="B17" s="104"/>
      <c r="C17" s="104"/>
      <c r="D17" s="106"/>
      <c r="E17" s="106"/>
      <c r="F17" s="106"/>
      <c r="G17" s="106"/>
    </row>
    <row r="18" spans="1:7">
      <c r="A18" s="116"/>
      <c r="B18" s="104"/>
      <c r="C18" s="104"/>
      <c r="D18" s="106"/>
      <c r="E18" s="106"/>
      <c r="F18" s="106"/>
      <c r="G18" s="106"/>
    </row>
    <row r="19" spans="1:7">
      <c r="A19" s="117"/>
    </row>
    <row r="20" spans="1:7">
      <c r="A20" s="117"/>
    </row>
    <row r="21" spans="1:7">
      <c r="A21" s="117"/>
    </row>
    <row r="22" spans="1:7">
      <c r="A22" s="117"/>
    </row>
    <row r="23" spans="1:7">
      <c r="A23" s="117"/>
    </row>
    <row r="24" spans="1:7">
      <c r="A24" s="117"/>
    </row>
    <row r="25" spans="1:7">
      <c r="A25" s="117"/>
    </row>
    <row r="26" spans="1:7">
      <c r="A26" s="117"/>
    </row>
    <row r="27" spans="1:7">
      <c r="A27" s="117"/>
    </row>
    <row r="28" spans="1:7">
      <c r="A28" s="117"/>
    </row>
    <row r="29" spans="1:7">
      <c r="A29" s="117"/>
    </row>
    <row r="30" spans="1:7">
      <c r="A30" s="117"/>
    </row>
    <row r="31" spans="1:7">
      <c r="A31" s="117"/>
    </row>
    <row r="32" spans="1:7">
      <c r="A32" s="117"/>
    </row>
    <row r="33" spans="1:1">
      <c r="A33" s="117"/>
    </row>
    <row r="34" spans="1:1">
      <c r="A34" s="117"/>
    </row>
    <row r="35" spans="1:1">
      <c r="A35" s="117"/>
    </row>
    <row r="36" spans="1:1">
      <c r="A36" s="117"/>
    </row>
    <row r="37" spans="1:1">
      <c r="A37" s="117"/>
    </row>
    <row r="38" spans="1:1">
      <c r="A38" s="117"/>
    </row>
    <row r="39" spans="1:1">
      <c r="A39" s="117"/>
    </row>
    <row r="40" spans="1:1">
      <c r="A40" s="117"/>
    </row>
    <row r="41" spans="1:1">
      <c r="A41" s="117"/>
    </row>
    <row r="42" spans="1:1">
      <c r="A42" s="117"/>
    </row>
    <row r="43" spans="1:1">
      <c r="A43" s="117"/>
    </row>
    <row r="44" spans="1:1">
      <c r="A44" s="117"/>
    </row>
    <row r="45" spans="1:1">
      <c r="A45" s="117"/>
    </row>
    <row r="46" spans="1:1">
      <c r="A46" s="117"/>
    </row>
    <row r="47" spans="1:1">
      <c r="A47" s="117"/>
    </row>
    <row r="48" spans="1:1">
      <c r="A48" s="117"/>
    </row>
    <row r="49" spans="1:1">
      <c r="A49" s="117"/>
    </row>
    <row r="50" spans="1:1">
      <c r="A50" s="117"/>
    </row>
    <row r="51" spans="1:1">
      <c r="A51" s="117"/>
    </row>
    <row r="52" spans="1:1">
      <c r="A52" s="117"/>
    </row>
    <row r="53" spans="1:1">
      <c r="A53" s="117"/>
    </row>
    <row r="54" spans="1:1">
      <c r="A54" s="117"/>
    </row>
    <row r="55" spans="1:1">
      <c r="A55" s="117"/>
    </row>
    <row r="56" spans="1:1">
      <c r="A56" s="117"/>
    </row>
    <row r="57" spans="1:1">
      <c r="A57" s="117"/>
    </row>
    <row r="58" spans="1:1">
      <c r="A58" s="117"/>
    </row>
    <row r="59" spans="1:1">
      <c r="A59" s="117"/>
    </row>
    <row r="60" spans="1:1">
      <c r="A60" s="117"/>
    </row>
    <row r="61" spans="1:1">
      <c r="A61" s="117"/>
    </row>
    <row r="62" spans="1:1">
      <c r="A62" s="117"/>
    </row>
    <row r="63" spans="1:1">
      <c r="A63" s="117"/>
    </row>
    <row r="64" spans="1:1">
      <c r="A64" s="117"/>
    </row>
    <row r="65" spans="1:1">
      <c r="A65" s="117"/>
    </row>
    <row r="66" spans="1:1">
      <c r="A66" s="117"/>
    </row>
    <row r="67" spans="1:1">
      <c r="A67" s="117"/>
    </row>
    <row r="68" spans="1:1">
      <c r="A68" s="117"/>
    </row>
    <row r="69" spans="1:1">
      <c r="A69" s="117"/>
    </row>
    <row r="70" spans="1:1">
      <c r="A70" s="117"/>
    </row>
    <row r="71" spans="1:1">
      <c r="A71" s="117"/>
    </row>
    <row r="72" spans="1:1">
      <c r="A72" s="117"/>
    </row>
    <row r="73" spans="1:1">
      <c r="A73" s="117"/>
    </row>
    <row r="74" spans="1:1">
      <c r="A74" s="117"/>
    </row>
    <row r="75" spans="1:1">
      <c r="A75" s="117"/>
    </row>
    <row r="76" spans="1:1">
      <c r="A76" s="117"/>
    </row>
    <row r="77" spans="1:1">
      <c r="A77" s="117"/>
    </row>
    <row r="78" spans="1:1">
      <c r="A78" s="117"/>
    </row>
    <row r="79" spans="1:1">
      <c r="A79" s="117"/>
    </row>
    <row r="80" spans="1:1">
      <c r="A80" s="117"/>
    </row>
    <row r="81" spans="1:1">
      <c r="A81" s="117"/>
    </row>
    <row r="82" spans="1:1">
      <c r="A82" s="117"/>
    </row>
    <row r="83" spans="1:1">
      <c r="A83" s="117"/>
    </row>
    <row r="84" spans="1:1">
      <c r="A84" s="117"/>
    </row>
    <row r="85" spans="1:1">
      <c r="A85" s="117"/>
    </row>
    <row r="86" spans="1:1">
      <c r="A86" s="117"/>
    </row>
    <row r="87" spans="1:1">
      <c r="A87" s="117"/>
    </row>
    <row r="88" spans="1:1">
      <c r="A88" s="117"/>
    </row>
    <row r="89" spans="1:1">
      <c r="A89" s="117"/>
    </row>
    <row r="90" spans="1:1">
      <c r="A90" s="117"/>
    </row>
    <row r="91" spans="1:1">
      <c r="A91" s="117"/>
    </row>
    <row r="92" spans="1:1">
      <c r="A92" s="117"/>
    </row>
    <row r="93" spans="1:1">
      <c r="A93" s="117"/>
    </row>
    <row r="94" spans="1:1">
      <c r="A94" s="117"/>
    </row>
    <row r="95" spans="1:1">
      <c r="A95" s="117"/>
    </row>
    <row r="96" spans="1:1">
      <c r="A96" s="117"/>
    </row>
    <row r="97" spans="1:1">
      <c r="A97" s="117"/>
    </row>
    <row r="98" spans="1:1">
      <c r="A98" s="117"/>
    </row>
    <row r="99" spans="1:1">
      <c r="A99" s="117"/>
    </row>
    <row r="100" spans="1:1">
      <c r="A100" s="117"/>
    </row>
    <row r="101" spans="1:1">
      <c r="A101" s="117"/>
    </row>
    <row r="102" spans="1:1">
      <c r="A102" s="117"/>
    </row>
    <row r="103" spans="1:1">
      <c r="A103" s="117"/>
    </row>
    <row r="104" spans="1:1">
      <c r="A104" s="117"/>
    </row>
    <row r="105" spans="1:1">
      <c r="A105" s="117"/>
    </row>
    <row r="106" spans="1:1">
      <c r="A106" s="117"/>
    </row>
    <row r="107" spans="1:1">
      <c r="A107" s="117"/>
    </row>
    <row r="108" spans="1:1">
      <c r="A108" s="117"/>
    </row>
    <row r="109" spans="1:1">
      <c r="A109" s="117"/>
    </row>
    <row r="110" spans="1:1">
      <c r="A110" s="117"/>
    </row>
    <row r="111" spans="1:1">
      <c r="A111" s="117"/>
    </row>
    <row r="112" spans="1:1">
      <c r="A112" s="117"/>
    </row>
    <row r="113" spans="1:1">
      <c r="A113" s="117"/>
    </row>
    <row r="114" spans="1:1">
      <c r="A114" s="117"/>
    </row>
    <row r="115" spans="1:1">
      <c r="A115" s="117"/>
    </row>
    <row r="116" spans="1:1">
      <c r="A116" s="117"/>
    </row>
    <row r="117" spans="1:1">
      <c r="A117" s="117"/>
    </row>
    <row r="118" spans="1:1">
      <c r="A118" s="117"/>
    </row>
    <row r="119" spans="1:1">
      <c r="A119" s="117"/>
    </row>
    <row r="120" spans="1:1">
      <c r="A120" s="117"/>
    </row>
    <row r="121" spans="1:1">
      <c r="A121" s="117"/>
    </row>
    <row r="122" spans="1:1">
      <c r="A122" s="117"/>
    </row>
    <row r="123" spans="1:1">
      <c r="A123" s="117"/>
    </row>
    <row r="124" spans="1:1">
      <c r="A124" s="117"/>
    </row>
    <row r="125" spans="1:1">
      <c r="A125" s="117"/>
    </row>
    <row r="126" spans="1:1">
      <c r="A126" s="117"/>
    </row>
    <row r="127" spans="1:1">
      <c r="A127" s="117"/>
    </row>
    <row r="128" spans="1:1">
      <c r="A128" s="117"/>
    </row>
    <row r="129" spans="1:1">
      <c r="A129" s="117"/>
    </row>
    <row r="130" spans="1:1">
      <c r="A130" s="117"/>
    </row>
    <row r="131" spans="1:1">
      <c r="A131" s="117"/>
    </row>
    <row r="132" spans="1:1">
      <c r="A132" s="117"/>
    </row>
    <row r="133" spans="1:1">
      <c r="A133" s="117"/>
    </row>
    <row r="134" spans="1:1">
      <c r="A134" s="117"/>
    </row>
    <row r="135" spans="1:1">
      <c r="A135" s="117"/>
    </row>
    <row r="136" spans="1:1">
      <c r="A136" s="117"/>
    </row>
    <row r="137" spans="1:1">
      <c r="A137" s="117"/>
    </row>
    <row r="138" spans="1:1">
      <c r="A138" s="117"/>
    </row>
    <row r="139" spans="1:1">
      <c r="A139" s="117"/>
    </row>
    <row r="140" spans="1:1">
      <c r="A140" s="117"/>
    </row>
    <row r="141" spans="1:1">
      <c r="A141" s="117"/>
    </row>
    <row r="142" spans="1:1">
      <c r="A142" s="117"/>
    </row>
    <row r="143" spans="1:1">
      <c r="A143" s="117"/>
    </row>
    <row r="144" spans="1:1">
      <c r="A144" s="117"/>
    </row>
    <row r="145" spans="1:1">
      <c r="A145" s="117"/>
    </row>
    <row r="146" spans="1:1">
      <c r="A146" s="117"/>
    </row>
    <row r="147" spans="1:1">
      <c r="A147" s="117"/>
    </row>
    <row r="148" spans="1:1">
      <c r="A148" s="117"/>
    </row>
    <row r="149" spans="1:1">
      <c r="A149" s="117"/>
    </row>
    <row r="150" spans="1:1">
      <c r="A150" s="117"/>
    </row>
    <row r="151" spans="1:1">
      <c r="A151" s="117"/>
    </row>
    <row r="152" spans="1:1">
      <c r="A152" s="117"/>
    </row>
    <row r="153" spans="1:1">
      <c r="A153" s="117"/>
    </row>
    <row r="154" spans="1:1">
      <c r="A154" s="117"/>
    </row>
    <row r="155" spans="1:1">
      <c r="A155" s="117"/>
    </row>
    <row r="156" spans="1:1">
      <c r="A156" s="117"/>
    </row>
    <row r="157" spans="1:1">
      <c r="A157" s="117"/>
    </row>
    <row r="158" spans="1:1">
      <c r="A158" s="117"/>
    </row>
    <row r="159" spans="1:1">
      <c r="A159" s="117"/>
    </row>
    <row r="160" spans="1:1">
      <c r="A160" s="117"/>
    </row>
    <row r="161" spans="1:1">
      <c r="A161" s="117"/>
    </row>
    <row r="162" spans="1:1">
      <c r="A162" s="117"/>
    </row>
    <row r="163" spans="1:1">
      <c r="A163" s="117"/>
    </row>
    <row r="164" spans="1:1">
      <c r="A164" s="117"/>
    </row>
    <row r="165" spans="1:1">
      <c r="A165" s="117"/>
    </row>
    <row r="166" spans="1:1">
      <c r="A166" s="117"/>
    </row>
    <row r="167" spans="1:1">
      <c r="A167" s="117"/>
    </row>
    <row r="168" spans="1:1">
      <c r="A168" s="117"/>
    </row>
    <row r="169" spans="1:1">
      <c r="A169" s="117"/>
    </row>
    <row r="170" spans="1:1">
      <c r="A170" s="117"/>
    </row>
    <row r="171" spans="1:1">
      <c r="A171" s="117"/>
    </row>
    <row r="172" spans="1:1">
      <c r="A172" s="117"/>
    </row>
    <row r="173" spans="1:1">
      <c r="A173" s="117"/>
    </row>
    <row r="174" spans="1:1">
      <c r="A174" s="117"/>
    </row>
    <row r="175" spans="1:1">
      <c r="A175" s="117"/>
    </row>
    <row r="176" spans="1:1">
      <c r="A176" s="117"/>
    </row>
    <row r="177" spans="1:1">
      <c r="A177" s="117"/>
    </row>
    <row r="178" spans="1:1">
      <c r="A178" s="117"/>
    </row>
    <row r="179" spans="1:1">
      <c r="A179" s="117"/>
    </row>
    <row r="180" spans="1:1">
      <c r="A180" s="117"/>
    </row>
    <row r="181" spans="1:1">
      <c r="A181" s="117"/>
    </row>
    <row r="182" spans="1:1">
      <c r="A182" s="117"/>
    </row>
  </sheetData>
  <sheetProtection formatCells="0" formatColumns="0" formatRows="0" insertColumns="0" insertRows="0" insertHyperlinks="0" deleteColumns="0" deleteRows="0" sort="0" autoFilter="0" pivotTables="0"/>
  <customSheetViews>
    <customSheetView guid="{1E3D5FB9-014E-4051-8AD5-DB0A17D05797}" scale="70" showPageBreaks="1" printArea="1" view="pageBreakPreview">
      <selection activeCell="E8" sqref="E8"/>
      <pageMargins left="0.78740157480314998" right="0.39370078740157499" top="0.59055118110236204" bottom="0.59055118110236204" header="0.27559055118110198" footer="0.31496062992126"/>
      <pageSetup paperSize="9" scale="50" firstPageNumber="9" orientation="portrait" useFirstPageNumber="1"/>
      <headerFooter alignWithMargins="0"/>
    </customSheetView>
    <customSheetView guid="{43DCEB14-ADF8-4168-9283-6542A71D3CF7}" scale="70" showPageBreaks="1" printArea="1" view="pageBreakPreview">
      <selection activeCell="F15" sqref="F15"/>
      <pageMargins left="0.78740157480314998" right="0.39370078740157499" top="0.59055118110236204" bottom="0.59055118110236204" header="0.27559055118110198" footer="0.31496062992126"/>
      <pageSetup paperSize="9" scale="50" firstPageNumber="9" orientation="portrait" useFirstPageNumber="1"/>
      <headerFooter alignWithMargins="0"/>
    </customSheetView>
  </customSheetViews>
  <mergeCells count="8">
    <mergeCell ref="A1:G1"/>
    <mergeCell ref="A2:G2"/>
    <mergeCell ref="D3:G3"/>
    <mergeCell ref="E15:G15"/>
    <mergeCell ref="E16:G16"/>
    <mergeCell ref="A3:A4"/>
    <mergeCell ref="B3:B4"/>
    <mergeCell ref="C3:C4"/>
  </mergeCells>
  <pageMargins left="0.78740157480314998" right="0.39370078740157499" top="0.59055118110236204" bottom="0.59055118110236204" header="0.27559055118110198" footer="0.31496062992126"/>
  <pageSetup paperSize="9" scale="50" firstPageNumber="9" orientation="portrait" useFirstPageNumber="1" r:id="rId1"/>
  <headerFooter alignWithMargins="0"/>
  <ignoredErrors>
    <ignoredError sqref="B7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4506668294322"/>
  </sheetPr>
  <dimension ref="A1:I31"/>
  <sheetViews>
    <sheetView view="pageBreakPreview" zoomScale="75" zoomScaleNormal="75" workbookViewId="0">
      <pane ySplit="5" topLeftCell="A19" activePane="bottomLeft" state="frozen"/>
      <selection pane="bottomLeft" activeCell="D20" sqref="D20"/>
    </sheetView>
  </sheetViews>
  <sheetFormatPr defaultColWidth="9.109375" defaultRowHeight="13.2"/>
  <cols>
    <col min="1" max="1" width="60.44140625" style="85" customWidth="1"/>
    <col min="2" max="2" width="11" style="85" customWidth="1"/>
    <col min="3" max="3" width="16" style="85" customWidth="1"/>
    <col min="4" max="5" width="19.6640625" style="85" customWidth="1"/>
    <col min="6" max="6" width="16.5546875" style="85" customWidth="1"/>
    <col min="7" max="7" width="39" style="85" customWidth="1"/>
    <col min="8" max="8" width="9.5546875" style="85" customWidth="1"/>
    <col min="9" max="16384" width="9.109375" style="85"/>
  </cols>
  <sheetData>
    <row r="1" spans="1:7" ht="25.5" customHeight="1">
      <c r="A1" s="280" t="s">
        <v>79</v>
      </c>
      <c r="B1" s="280"/>
      <c r="C1" s="280"/>
      <c r="D1" s="280"/>
      <c r="E1" s="280"/>
      <c r="F1" s="280"/>
      <c r="G1" s="280"/>
    </row>
    <row r="2" spans="1:7" ht="16.5" customHeight="1"/>
    <row r="3" spans="1:7" ht="45" customHeight="1">
      <c r="A3" s="282" t="s">
        <v>38</v>
      </c>
      <c r="B3" s="282" t="s">
        <v>255</v>
      </c>
      <c r="C3" s="282" t="s">
        <v>350</v>
      </c>
      <c r="D3" s="282" t="s">
        <v>40</v>
      </c>
      <c r="E3" s="282" t="s">
        <v>351</v>
      </c>
      <c r="F3" s="282" t="s">
        <v>41</v>
      </c>
      <c r="G3" s="282" t="s">
        <v>352</v>
      </c>
    </row>
    <row r="4" spans="1:7" ht="52.5" customHeight="1">
      <c r="A4" s="283"/>
      <c r="B4" s="283"/>
      <c r="C4" s="283"/>
      <c r="D4" s="283"/>
      <c r="E4" s="283"/>
      <c r="F4" s="283"/>
      <c r="G4" s="283"/>
    </row>
    <row r="5" spans="1:7" s="83" customFormat="1" ht="18" customHeight="1">
      <c r="A5" s="86">
        <v>1</v>
      </c>
      <c r="B5" s="86">
        <v>2</v>
      </c>
      <c r="C5" s="86">
        <v>3</v>
      </c>
      <c r="D5" s="86">
        <v>5</v>
      </c>
      <c r="E5" s="86">
        <v>6</v>
      </c>
      <c r="F5" s="86">
        <v>7</v>
      </c>
      <c r="G5" s="86">
        <v>8</v>
      </c>
    </row>
    <row r="6" spans="1:7" s="83" customFormat="1" ht="20.100000000000001" customHeight="1">
      <c r="A6" s="87" t="s">
        <v>353</v>
      </c>
      <c r="B6" s="88"/>
      <c r="C6" s="86"/>
      <c r="D6" s="86"/>
      <c r="E6" s="86"/>
      <c r="F6" s="86"/>
      <c r="G6" s="86"/>
    </row>
    <row r="7" spans="1:7" ht="72">
      <c r="A7" s="89" t="s">
        <v>354</v>
      </c>
      <c r="B7" s="16">
        <v>5000</v>
      </c>
      <c r="C7" s="90" t="s">
        <v>355</v>
      </c>
      <c r="D7" s="92">
        <f>'I. Фін результат'!C22/'I. Фін результат'!C7*100%</f>
        <v>-18.419117647058822</v>
      </c>
      <c r="E7" s="92">
        <f>'I. Фін результат'!D22/'I. Фін результат'!D7*100%</f>
        <v>-117.317073170732</v>
      </c>
      <c r="F7" s="92">
        <f>'I. Фін результат'!E22*100/'I. Фін результат'!E7</f>
        <v>-1439.6907216494844</v>
      </c>
      <c r="G7" s="93"/>
    </row>
    <row r="8" spans="1:7" ht="63.9" customHeight="1">
      <c r="A8" s="89" t="s">
        <v>356</v>
      </c>
      <c r="B8" s="16">
        <v>5010</v>
      </c>
      <c r="C8" s="90" t="s">
        <v>355</v>
      </c>
      <c r="D8" s="92">
        <f>'I. Фін результат'!C102*100/'I. Фін результат'!C7</f>
        <v>-444.85294117647061</v>
      </c>
      <c r="E8" s="92">
        <f>'I. Фін результат'!D102*100/'I. Фін результат'!D7</f>
        <v>834.14634146341496</v>
      </c>
      <c r="F8" s="92">
        <f>'I. Фін результат'!E102*100/'I. Фін результат'!E7</f>
        <v>-159.79381443298968</v>
      </c>
      <c r="G8" s="93"/>
    </row>
    <row r="9" spans="1:7" ht="54">
      <c r="A9" s="94" t="s">
        <v>357</v>
      </c>
      <c r="B9" s="16">
        <v>5020</v>
      </c>
      <c r="C9" s="90" t="s">
        <v>355</v>
      </c>
      <c r="D9" s="96">
        <f>'I. Фін результат'!C86/'Осн. фін. пок.'!C68</f>
        <v>-2.0989017819150208E-3</v>
      </c>
      <c r="E9" s="96">
        <f>'I. Фін результат'!D86/'Осн. фін. пок.'!D68</f>
        <v>7.1054171786958395E-4</v>
      </c>
      <c r="F9" s="92">
        <f>'I. Фін результат'!E86/'Осн. фін. пок.'!E68</f>
        <v>3.8876302086145566E-5</v>
      </c>
      <c r="G9" s="93" t="s">
        <v>358</v>
      </c>
    </row>
    <row r="10" spans="1:7" ht="54">
      <c r="A10" s="94" t="s">
        <v>359</v>
      </c>
      <c r="B10" s="16">
        <v>5030</v>
      </c>
      <c r="C10" s="90" t="s">
        <v>355</v>
      </c>
      <c r="D10" s="92">
        <f>'I. Фін результат'!C86/'Осн. фін. пок.'!C74</f>
        <v>-1.6027747353048558E-2</v>
      </c>
      <c r="E10" s="92">
        <f>'I. Фін результат'!D86/'Осн. фін. пок.'!D74</f>
        <v>1.17680723968952E-2</v>
      </c>
      <c r="F10" s="92">
        <f>'I. Фін результат'!E86/'Осн. фін. пок.'!E74</f>
        <v>6.3721325403568395E-4</v>
      </c>
      <c r="G10" s="93"/>
    </row>
    <row r="11" spans="1:7" ht="72">
      <c r="A11" s="94" t="s">
        <v>360</v>
      </c>
      <c r="B11" s="16">
        <v>5040</v>
      </c>
      <c r="C11" s="90" t="s">
        <v>361</v>
      </c>
      <c r="D11" s="92">
        <f>'I. Фін результат'!C86/'I. Фін результат'!C7</f>
        <v>-3.2279411764705883</v>
      </c>
      <c r="E11" s="92">
        <f>'I. Фін результат'!D86/'I. Фін результат'!D7</f>
        <v>8.0243902439024399</v>
      </c>
      <c r="F11" s="92">
        <f>'I. Фін результат'!E86/'I. Фін результат'!E7</f>
        <v>9.2783505154639179E-2</v>
      </c>
      <c r="G11" s="93" t="s">
        <v>362</v>
      </c>
    </row>
    <row r="12" spans="1:7" ht="20.100000000000001" customHeight="1">
      <c r="A12" s="87" t="s">
        <v>363</v>
      </c>
      <c r="B12" s="16"/>
      <c r="C12" s="90"/>
      <c r="D12" s="97"/>
      <c r="E12" s="97"/>
      <c r="F12" s="91"/>
      <c r="G12" s="93"/>
    </row>
    <row r="13" spans="1:7" ht="63.9" customHeight="1">
      <c r="A13" s="98" t="s">
        <v>364</v>
      </c>
      <c r="B13" s="16">
        <v>5100</v>
      </c>
      <c r="C13" s="90"/>
      <c r="D13" s="92">
        <f>('Осн. фін. пок.'!C69+'Осн. фін. пок.'!C70)/'Осн. фін. пок.'!C36</f>
        <v>-300.44132231404961</v>
      </c>
      <c r="E13" s="92">
        <f>('Осн. фін. пок.'!D69+'Осн. фін. пок.'!D70)/'Осн. фін. пок.'!D36</f>
        <v>1272.1345029239801</v>
      </c>
      <c r="F13" s="92">
        <f>('Осн. фін. пок.'!E69+'Осн. фін. пок.'!E70)/'Осн. фін. пок.'!E36</f>
        <v>-1402.4483870967742</v>
      </c>
      <c r="G13" s="93"/>
    </row>
    <row r="14" spans="1:7" s="83" customFormat="1" ht="72">
      <c r="A14" s="98" t="s">
        <v>365</v>
      </c>
      <c r="B14" s="16">
        <v>5110</v>
      </c>
      <c r="C14" s="90" t="s">
        <v>366</v>
      </c>
      <c r="D14" s="92">
        <f>'Осн. фін. пок.'!C74/('Осн. фін. пок.'!C69+'Осн. фін. пок.'!C70)</f>
        <v>0.15068741850831008</v>
      </c>
      <c r="E14" s="92">
        <f>'Осн. фін. пок.'!D74/('Осн. фін. пок.'!D69+'Осн. фін. пок.'!D70)</f>
        <v>6.4258625048842694E-2</v>
      </c>
      <c r="F14" s="92">
        <f>'Осн. фін. пок.'!E74/('Осн. фін. пок.'!E69+'Осн. фін. пок.'!E70)</f>
        <v>6.4973928084295002E-2</v>
      </c>
      <c r="G14" s="93" t="s">
        <v>367</v>
      </c>
    </row>
    <row r="15" spans="1:7" s="83" customFormat="1" ht="108">
      <c r="A15" s="98" t="s">
        <v>368</v>
      </c>
      <c r="B15" s="16">
        <v>5120</v>
      </c>
      <c r="C15" s="90" t="s">
        <v>366</v>
      </c>
      <c r="D15" s="92">
        <f>'Осн. фін. пок.'!C66/'Осн. фін. пок.'!C70</f>
        <v>9.6414640721363062E-2</v>
      </c>
      <c r="E15" s="92">
        <f>'Осн. фін. пок.'!D66/'Осн. фін. пок.'!D70</f>
        <v>4.1570322017146701E-2</v>
      </c>
      <c r="F15" s="92">
        <f>'Осн. фін. пок.'!E66/'Осн. фін. пок.'!E70</f>
        <v>4.15241547616036E-2</v>
      </c>
      <c r="G15" s="93" t="s">
        <v>369</v>
      </c>
    </row>
    <row r="16" spans="1:7" ht="20.100000000000001" customHeight="1">
      <c r="A16" s="87" t="s">
        <v>370</v>
      </c>
      <c r="B16" s="16"/>
      <c r="C16" s="90"/>
      <c r="D16" s="97"/>
      <c r="E16" s="97"/>
      <c r="F16" s="91"/>
      <c r="G16" s="93"/>
    </row>
    <row r="17" spans="1:9" ht="54">
      <c r="A17" s="98" t="s">
        <v>371</v>
      </c>
      <c r="B17" s="16">
        <v>5200</v>
      </c>
      <c r="C17" s="90"/>
      <c r="D17" s="95">
        <f>'Осн. фін. пок.'!C59/'I. Фін результат'!C109</f>
        <v>0</v>
      </c>
      <c r="E17" s="95">
        <f>'Осн. фін. пок.'!D59/'I. Фін результат'!D109</f>
        <v>0</v>
      </c>
      <c r="F17" s="95">
        <f>'Осн. фін. пок.'!E59/'I. Фін результат'!E109</f>
        <v>0</v>
      </c>
      <c r="G17" s="93"/>
    </row>
    <row r="18" spans="1:9" ht="72">
      <c r="A18" s="98" t="s">
        <v>372</v>
      </c>
      <c r="B18" s="16">
        <v>5210</v>
      </c>
      <c r="C18" s="90"/>
      <c r="D18" s="95">
        <f>'Осн. фін. пок.'!C59/'Осн. фін. пок.'!C29</f>
        <v>0</v>
      </c>
      <c r="E18" s="95">
        <f>'Осн. фін. пок.'!D59/'Осн. фін. пок.'!D29</f>
        <v>0</v>
      </c>
      <c r="F18" s="95">
        <f>'Осн. фін. пок.'!E59/'Осн. фін. пок.'!E29</f>
        <v>0</v>
      </c>
      <c r="G18" s="93"/>
    </row>
    <row r="19" spans="1:9" ht="63.9" customHeight="1">
      <c r="A19" s="98" t="s">
        <v>373</v>
      </c>
      <c r="B19" s="16">
        <v>5220</v>
      </c>
      <c r="C19" s="90" t="s">
        <v>355</v>
      </c>
      <c r="D19" s="99">
        <v>0.308</v>
      </c>
      <c r="E19" s="95">
        <v>0.29599999999999999</v>
      </c>
      <c r="F19" s="99">
        <v>0.29599999999999999</v>
      </c>
      <c r="G19" s="93" t="s">
        <v>374</v>
      </c>
    </row>
    <row r="20" spans="1:9" ht="20.100000000000001" customHeight="1">
      <c r="A20" s="88" t="s">
        <v>375</v>
      </c>
      <c r="B20" s="16"/>
      <c r="C20" s="90"/>
      <c r="D20" s="97"/>
      <c r="E20" s="97"/>
      <c r="F20" s="91"/>
      <c r="G20" s="93"/>
    </row>
    <row r="21" spans="1:9" ht="108">
      <c r="A21" s="94" t="s">
        <v>376</v>
      </c>
      <c r="B21" s="16">
        <v>5300</v>
      </c>
      <c r="C21" s="90"/>
      <c r="D21" s="97"/>
      <c r="E21" s="97"/>
      <c r="F21" s="97"/>
      <c r="G21" s="100"/>
    </row>
    <row r="22" spans="1:9" ht="20.100000000000001" customHeight="1">
      <c r="A22" s="101"/>
      <c r="B22" s="101"/>
      <c r="C22" s="101"/>
      <c r="D22" s="101"/>
      <c r="E22" s="101"/>
      <c r="F22" s="101"/>
      <c r="G22" s="101"/>
    </row>
    <row r="23" spans="1:9" ht="20.100000000000001" customHeight="1">
      <c r="A23" s="101"/>
      <c r="B23" s="101"/>
      <c r="C23" s="101"/>
      <c r="D23" s="101"/>
      <c r="E23" s="101"/>
      <c r="F23" s="101"/>
      <c r="G23" s="101"/>
    </row>
    <row r="24" spans="1:9" ht="20.100000000000001" customHeight="1">
      <c r="A24" s="101"/>
      <c r="B24" s="101"/>
      <c r="C24" s="101"/>
      <c r="D24" s="101"/>
      <c r="E24" s="101"/>
      <c r="F24" s="101"/>
      <c r="G24" s="101"/>
    </row>
    <row r="25" spans="1:9" s="84" customFormat="1" ht="24.75" customHeight="1">
      <c r="A25" s="102" t="s">
        <v>377</v>
      </c>
      <c r="B25" s="102"/>
      <c r="C25" s="103"/>
      <c r="D25" s="281"/>
      <c r="E25" s="281"/>
      <c r="F25" s="281"/>
      <c r="G25" s="230" t="s">
        <v>96</v>
      </c>
      <c r="H25" s="230"/>
      <c r="I25" s="230"/>
    </row>
    <row r="26" spans="1:9" s="8" customFormat="1" ht="20.100000000000001" customHeight="1">
      <c r="A26" s="104" t="s">
        <v>378</v>
      </c>
      <c r="B26" s="105"/>
      <c r="C26" s="106"/>
      <c r="D26" s="272"/>
      <c r="E26" s="272"/>
      <c r="F26" s="272"/>
      <c r="G26" s="106" t="s">
        <v>379</v>
      </c>
      <c r="H26" s="107"/>
      <c r="I26" s="107"/>
    </row>
    <row r="27" spans="1:9">
      <c r="A27" s="101"/>
      <c r="B27" s="101"/>
      <c r="C27" s="101"/>
      <c r="D27" s="101"/>
      <c r="E27" s="101"/>
      <c r="F27" s="101"/>
      <c r="G27" s="101"/>
    </row>
    <row r="28" spans="1:9">
      <c r="A28" s="101"/>
      <c r="B28" s="101"/>
      <c r="C28" s="101"/>
      <c r="D28" s="101"/>
      <c r="E28" s="101"/>
      <c r="F28" s="101"/>
      <c r="G28" s="101"/>
    </row>
    <row r="29" spans="1:9">
      <c r="A29" s="101"/>
      <c r="B29" s="101"/>
      <c r="C29" s="101"/>
      <c r="D29" s="101"/>
      <c r="E29" s="101"/>
      <c r="F29" s="101"/>
      <c r="G29" s="101"/>
    </row>
    <row r="30" spans="1:9">
      <c r="A30" s="101"/>
      <c r="B30" s="101"/>
      <c r="C30" s="101"/>
      <c r="D30" s="101"/>
      <c r="E30" s="101"/>
      <c r="F30" s="101"/>
      <c r="G30" s="101"/>
    </row>
    <row r="31" spans="1:9">
      <c r="A31" s="101"/>
      <c r="B31" s="101"/>
      <c r="C31" s="101"/>
      <c r="D31" s="101"/>
      <c r="E31" s="101"/>
      <c r="F31" s="101"/>
      <c r="G31" s="101"/>
    </row>
  </sheetData>
  <sheetProtection formatCells="0" formatColumns="0" formatRows="0" insertColumns="0" insertRows="0" insertHyperlinks="0" deleteColumns="0" deleteRows="0" sort="0" autoFilter="0" pivotTables="0"/>
  <customSheetViews>
    <customSheetView guid="{1E3D5FB9-014E-4051-8AD5-DB0A17D05797}" scale="75" showPageBreaks="1" printArea="1" view="pageBreakPreview">
      <pane ySplit="5" topLeftCell="A6" state="frozen"/>
      <selection activeCell="B7" sqref="B7"/>
      <pageMargins left="0.78740157480314998" right="0.39370078740157499" top="0.59055118110236204" bottom="0.59055118110236204" header="0.27559055118110198" footer="0.31496062992126"/>
      <pageSetup paperSize="9" scale="50" orientation="portrait"/>
      <headerFooter alignWithMargins="0"/>
    </customSheetView>
    <customSheetView guid="{43DCEB14-ADF8-4168-9283-6542A71D3CF7}" scale="75" showPageBreaks="1" printArea="1" view="pageBreakPreview">
      <pane ySplit="5" topLeftCell="A6" state="frozen"/>
      <selection activeCell="D7" sqref="D7"/>
      <pageMargins left="0.78740157480314998" right="0.39370078740157499" top="0.59055118110236204" bottom="0.59055118110236204" header="0.27559055118110198" footer="0.31496062992126"/>
      <pageSetup paperSize="9" scale="45" orientation="portrait"/>
      <headerFooter alignWithMargins="0"/>
    </customSheetView>
  </customSheetViews>
  <mergeCells count="11">
    <mergeCell ref="A1:G1"/>
    <mergeCell ref="D25:F25"/>
    <mergeCell ref="G25:I25"/>
    <mergeCell ref="D26:F26"/>
    <mergeCell ref="A3:A4"/>
    <mergeCell ref="B3:B4"/>
    <mergeCell ref="C3:C4"/>
    <mergeCell ref="D3:D4"/>
    <mergeCell ref="E3:E4"/>
    <mergeCell ref="F3:F4"/>
    <mergeCell ref="G3:G4"/>
  </mergeCells>
  <pageMargins left="0.78740157480314998" right="0.39370078740157499" top="0.59055118110236204" bottom="0.59055118110236204" header="0.27559055118110198" footer="0.31496062992126"/>
  <pageSetup paperSize="9" scale="4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4506668294322"/>
  </sheetPr>
  <dimension ref="A1:P95"/>
  <sheetViews>
    <sheetView view="pageBreakPreview" zoomScale="60" zoomScaleNormal="60" workbookViewId="0">
      <selection activeCell="E9" sqref="E9"/>
    </sheetView>
  </sheetViews>
  <sheetFormatPr defaultColWidth="9.109375" defaultRowHeight="18"/>
  <cols>
    <col min="1" max="1" width="25.5546875" style="48" customWidth="1"/>
    <col min="2" max="2" width="13.5546875" style="49" customWidth="1"/>
    <col min="3" max="3" width="12.6640625" style="48" customWidth="1"/>
    <col min="4" max="4" width="26.6640625" style="48" customWidth="1"/>
    <col min="5" max="5" width="29.5546875" style="48" customWidth="1"/>
    <col min="6" max="6" width="16.5546875" style="48" customWidth="1"/>
    <col min="7" max="7" width="15.33203125" style="48" customWidth="1"/>
    <col min="8" max="8" width="16.5546875" style="48" customWidth="1"/>
    <col min="9" max="9" width="16.109375" style="48" customWidth="1"/>
    <col min="10" max="10" width="16.44140625" style="48" customWidth="1"/>
    <col min="11" max="11" width="16.5546875" style="48" customWidth="1"/>
    <col min="12" max="12" width="16.88671875" style="48" customWidth="1"/>
    <col min="13" max="15" width="16.6640625" style="48" customWidth="1"/>
    <col min="16" max="18" width="9.109375" style="48"/>
    <col min="19" max="19" width="9.109375" style="48" customWidth="1"/>
    <col min="20" max="16384" width="9.109375" style="48"/>
  </cols>
  <sheetData>
    <row r="1" spans="1:15">
      <c r="A1" s="321" t="s">
        <v>380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</row>
    <row r="2" spans="1:15">
      <c r="A2" s="322" t="s">
        <v>381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</row>
    <row r="3" spans="1:15" ht="22.8">
      <c r="A3" s="323" t="s">
        <v>382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  <c r="O3" s="324"/>
    </row>
    <row r="4" spans="1:15" ht="20.100000000000001" customHeight="1">
      <c r="A4" s="325" t="s">
        <v>383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25"/>
    </row>
    <row r="5" spans="1:15" ht="21.9" customHeight="1">
      <c r="A5" s="326" t="s">
        <v>384</v>
      </c>
      <c r="B5" s="326"/>
      <c r="C5" s="326"/>
      <c r="D5" s="326"/>
      <c r="E5" s="326"/>
      <c r="F5" s="326"/>
      <c r="G5" s="326"/>
      <c r="H5" s="326"/>
      <c r="I5" s="326"/>
      <c r="J5" s="326"/>
      <c r="K5" s="326"/>
      <c r="L5" s="326"/>
      <c r="M5" s="326"/>
      <c r="N5" s="326"/>
      <c r="O5" s="326"/>
    </row>
    <row r="6" spans="1:15" ht="10.5" customHeight="1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</row>
    <row r="7" spans="1:15" ht="43.5" customHeight="1">
      <c r="A7" s="327" t="s">
        <v>385</v>
      </c>
      <c r="B7" s="327"/>
      <c r="C7" s="327"/>
      <c r="D7" s="327"/>
      <c r="E7" s="327"/>
      <c r="F7" s="327"/>
      <c r="G7" s="327"/>
      <c r="H7" s="327"/>
      <c r="I7" s="327"/>
      <c r="J7" s="327"/>
      <c r="K7" s="327"/>
      <c r="L7" s="327"/>
      <c r="M7" s="327"/>
      <c r="N7" s="327"/>
      <c r="O7" s="327"/>
    </row>
    <row r="8" spans="1:15" s="46" customFormat="1" ht="12" customHeight="1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</row>
    <row r="9" spans="1:15" ht="40.5" customHeight="1">
      <c r="A9" s="263" t="s">
        <v>38</v>
      </c>
      <c r="B9" s="263"/>
      <c r="C9" s="263"/>
      <c r="D9" s="55" t="s">
        <v>386</v>
      </c>
      <c r="E9" s="78" t="s">
        <v>387</v>
      </c>
      <c r="F9" s="264" t="s">
        <v>388</v>
      </c>
      <c r="G9" s="264"/>
      <c r="H9" s="264" t="s">
        <v>389</v>
      </c>
      <c r="I9" s="264"/>
      <c r="J9" s="264" t="s">
        <v>390</v>
      </c>
      <c r="K9" s="264"/>
      <c r="L9" s="264" t="s">
        <v>391</v>
      </c>
      <c r="M9" s="264"/>
      <c r="N9" s="264" t="s">
        <v>392</v>
      </c>
      <c r="O9" s="264"/>
    </row>
    <row r="10" spans="1:15" ht="18" customHeight="1">
      <c r="A10" s="263">
        <v>1</v>
      </c>
      <c r="B10" s="263"/>
      <c r="C10" s="263"/>
      <c r="D10" s="56">
        <v>2</v>
      </c>
      <c r="E10" s="57"/>
      <c r="F10" s="264">
        <v>3</v>
      </c>
      <c r="G10" s="264"/>
      <c r="H10" s="264">
        <v>4</v>
      </c>
      <c r="I10" s="264"/>
      <c r="J10" s="264">
        <v>5</v>
      </c>
      <c r="K10" s="264"/>
      <c r="L10" s="264">
        <v>6</v>
      </c>
      <c r="M10" s="264"/>
      <c r="N10" s="264">
        <v>7</v>
      </c>
      <c r="O10" s="264"/>
    </row>
    <row r="11" spans="1:15" ht="20.100000000000001" customHeight="1">
      <c r="A11" s="258" t="s">
        <v>393</v>
      </c>
      <c r="B11" s="259"/>
      <c r="C11" s="259"/>
      <c r="D11" s="259"/>
      <c r="E11" s="259"/>
      <c r="F11" s="259"/>
      <c r="G11" s="259"/>
      <c r="H11" s="259"/>
      <c r="I11" s="259"/>
      <c r="J11" s="259"/>
      <c r="K11" s="260"/>
      <c r="L11" s="319"/>
      <c r="M11" s="320"/>
      <c r="N11" s="319"/>
      <c r="O11" s="320"/>
    </row>
    <row r="12" spans="1:15" ht="20.100000000000001" customHeight="1">
      <c r="A12" s="316" t="s">
        <v>394</v>
      </c>
      <c r="B12" s="316"/>
      <c r="C12" s="316"/>
      <c r="D12" s="59">
        <v>15</v>
      </c>
      <c r="E12" s="59">
        <v>15</v>
      </c>
      <c r="F12" s="317">
        <v>15</v>
      </c>
      <c r="G12" s="318"/>
      <c r="H12" s="317">
        <v>15</v>
      </c>
      <c r="I12" s="318"/>
      <c r="J12" s="317">
        <v>15</v>
      </c>
      <c r="K12" s="318"/>
      <c r="L12" s="319">
        <f>J12-H12</f>
        <v>0</v>
      </c>
      <c r="M12" s="320"/>
      <c r="N12" s="319">
        <f>J12/H12%</f>
        <v>100</v>
      </c>
      <c r="O12" s="320"/>
    </row>
    <row r="13" spans="1:15" ht="20.100000000000001" customHeight="1">
      <c r="A13" s="316" t="s">
        <v>395</v>
      </c>
      <c r="B13" s="316"/>
      <c r="C13" s="316"/>
      <c r="D13" s="59">
        <v>1</v>
      </c>
      <c r="E13" s="59">
        <v>1</v>
      </c>
      <c r="F13" s="317">
        <v>1</v>
      </c>
      <c r="G13" s="318"/>
      <c r="H13" s="317">
        <v>1</v>
      </c>
      <c r="I13" s="318"/>
      <c r="J13" s="317">
        <v>1</v>
      </c>
      <c r="K13" s="318"/>
      <c r="L13" s="319">
        <f t="shared" ref="L13:L33" si="0">H13-J13</f>
        <v>0</v>
      </c>
      <c r="M13" s="320"/>
      <c r="N13" s="319">
        <f t="shared" ref="N13:N17" si="1">J13/H13%</f>
        <v>100</v>
      </c>
      <c r="O13" s="320"/>
    </row>
    <row r="14" spans="1:15" ht="20.100000000000001" customHeight="1">
      <c r="A14" s="316" t="s">
        <v>396</v>
      </c>
      <c r="B14" s="316"/>
      <c r="C14" s="316"/>
      <c r="D14" s="59">
        <v>14</v>
      </c>
      <c r="E14" s="59">
        <v>13</v>
      </c>
      <c r="F14" s="317">
        <v>13</v>
      </c>
      <c r="G14" s="318"/>
      <c r="H14" s="317">
        <v>13</v>
      </c>
      <c r="I14" s="318"/>
      <c r="J14" s="317">
        <v>13</v>
      </c>
      <c r="K14" s="318"/>
      <c r="L14" s="319">
        <v>0</v>
      </c>
      <c r="M14" s="320"/>
      <c r="N14" s="319">
        <f t="shared" si="1"/>
        <v>100</v>
      </c>
      <c r="O14" s="320"/>
    </row>
    <row r="15" spans="1:15" ht="20.100000000000001" customHeight="1">
      <c r="A15" s="316" t="s">
        <v>397</v>
      </c>
      <c r="B15" s="316"/>
      <c r="C15" s="316"/>
      <c r="D15" s="59">
        <v>3</v>
      </c>
      <c r="E15" s="59">
        <v>3</v>
      </c>
      <c r="F15" s="317">
        <v>3</v>
      </c>
      <c r="G15" s="318"/>
      <c r="H15" s="317">
        <v>3</v>
      </c>
      <c r="I15" s="318"/>
      <c r="J15" s="317">
        <v>3</v>
      </c>
      <c r="K15" s="318"/>
      <c r="L15" s="319">
        <v>0</v>
      </c>
      <c r="M15" s="320"/>
      <c r="N15" s="319">
        <f t="shared" si="1"/>
        <v>100</v>
      </c>
      <c r="O15" s="320"/>
    </row>
    <row r="16" spans="1:15" ht="20.100000000000001" customHeight="1">
      <c r="A16" s="316" t="s">
        <v>398</v>
      </c>
      <c r="B16" s="316"/>
      <c r="C16" s="316"/>
      <c r="D16" s="59">
        <v>31</v>
      </c>
      <c r="E16" s="59">
        <v>31</v>
      </c>
      <c r="F16" s="317">
        <v>31</v>
      </c>
      <c r="G16" s="318"/>
      <c r="H16" s="317">
        <v>31</v>
      </c>
      <c r="I16" s="318"/>
      <c r="J16" s="317">
        <v>31</v>
      </c>
      <c r="K16" s="318"/>
      <c r="L16" s="319">
        <f t="shared" si="0"/>
        <v>0</v>
      </c>
      <c r="M16" s="320"/>
      <c r="N16" s="319">
        <f t="shared" si="1"/>
        <v>100</v>
      </c>
      <c r="O16" s="320"/>
    </row>
    <row r="17" spans="1:16" ht="20.100000000000001" customHeight="1">
      <c r="A17" s="316" t="s">
        <v>399</v>
      </c>
      <c r="B17" s="316"/>
      <c r="C17" s="316"/>
      <c r="D17" s="59">
        <v>9</v>
      </c>
      <c r="E17" s="59">
        <v>9</v>
      </c>
      <c r="F17" s="317">
        <v>9</v>
      </c>
      <c r="G17" s="318"/>
      <c r="H17" s="317">
        <v>9</v>
      </c>
      <c r="I17" s="318"/>
      <c r="J17" s="317">
        <v>9</v>
      </c>
      <c r="K17" s="318"/>
      <c r="L17" s="319"/>
      <c r="M17" s="320"/>
      <c r="N17" s="319">
        <f t="shared" si="1"/>
        <v>100</v>
      </c>
      <c r="O17" s="320"/>
    </row>
    <row r="18" spans="1:16" ht="20.100000000000001" customHeight="1">
      <c r="A18" s="258" t="s">
        <v>400</v>
      </c>
      <c r="B18" s="259"/>
      <c r="C18" s="259"/>
      <c r="D18" s="259"/>
      <c r="E18" s="259"/>
      <c r="F18" s="259"/>
      <c r="G18" s="259"/>
      <c r="H18" s="259"/>
      <c r="I18" s="259"/>
      <c r="J18" s="259"/>
      <c r="K18" s="260"/>
      <c r="L18" s="319"/>
      <c r="M18" s="320"/>
      <c r="N18" s="319"/>
      <c r="O18" s="320"/>
    </row>
    <row r="19" spans="1:16" ht="20.100000000000001" customHeight="1">
      <c r="A19" s="316" t="s">
        <v>401</v>
      </c>
      <c r="B19" s="316"/>
      <c r="C19" s="316"/>
      <c r="D19" s="59">
        <v>395</v>
      </c>
      <c r="E19" s="59">
        <v>481</v>
      </c>
      <c r="F19" s="317">
        <v>474</v>
      </c>
      <c r="G19" s="318"/>
      <c r="H19" s="317">
        <v>118</v>
      </c>
      <c r="I19" s="318"/>
      <c r="J19" s="317">
        <v>237</v>
      </c>
      <c r="K19" s="318"/>
      <c r="L19" s="319">
        <f t="shared" si="0"/>
        <v>-119</v>
      </c>
      <c r="M19" s="320"/>
      <c r="N19" s="319">
        <f t="shared" ref="N19:N33" si="2">J19/H19%</f>
        <v>200.84745762711901</v>
      </c>
      <c r="O19" s="320"/>
    </row>
    <row r="20" spans="1:16" ht="20.100000000000001" customHeight="1">
      <c r="A20" s="316" t="s">
        <v>402</v>
      </c>
      <c r="B20" s="316"/>
      <c r="C20" s="316"/>
      <c r="D20" s="59">
        <v>4189</v>
      </c>
      <c r="E20" s="59">
        <v>4197</v>
      </c>
      <c r="F20" s="317">
        <v>3772</v>
      </c>
      <c r="G20" s="318"/>
      <c r="H20" s="317">
        <v>943</v>
      </c>
      <c r="I20" s="318"/>
      <c r="J20" s="317">
        <v>1047</v>
      </c>
      <c r="K20" s="318"/>
      <c r="L20" s="319">
        <f t="shared" si="0"/>
        <v>-104</v>
      </c>
      <c r="M20" s="320"/>
      <c r="N20" s="319">
        <f t="shared" si="2"/>
        <v>111.028632025451</v>
      </c>
      <c r="O20" s="320"/>
      <c r="P20" s="48" t="s">
        <v>403</v>
      </c>
    </row>
    <row r="21" spans="1:16" ht="20.100000000000001" customHeight="1">
      <c r="A21" s="316" t="s">
        <v>404</v>
      </c>
      <c r="B21" s="316"/>
      <c r="C21" s="316"/>
      <c r="D21" s="59">
        <v>6164</v>
      </c>
      <c r="E21" s="59">
        <v>7152</v>
      </c>
      <c r="F21" s="317">
        <v>6696</v>
      </c>
      <c r="G21" s="318"/>
      <c r="H21" s="317">
        <v>1674</v>
      </c>
      <c r="I21" s="318"/>
      <c r="J21" s="317">
        <v>1829</v>
      </c>
      <c r="K21" s="318"/>
      <c r="L21" s="319">
        <f t="shared" si="0"/>
        <v>-155</v>
      </c>
      <c r="M21" s="320"/>
      <c r="N21" s="319">
        <f t="shared" si="2"/>
        <v>109.259259259259</v>
      </c>
      <c r="O21" s="320"/>
    </row>
    <row r="22" spans="1:16" ht="20.100000000000001" customHeight="1">
      <c r="A22" s="258" t="s">
        <v>405</v>
      </c>
      <c r="B22" s="259"/>
      <c r="C22" s="259"/>
      <c r="D22" s="259"/>
      <c r="E22" s="259"/>
      <c r="F22" s="259"/>
      <c r="G22" s="259"/>
      <c r="H22" s="259"/>
      <c r="I22" s="259"/>
      <c r="J22" s="259"/>
      <c r="K22" s="260"/>
      <c r="L22" s="319"/>
      <c r="M22" s="320"/>
      <c r="N22" s="319"/>
      <c r="O22" s="320"/>
    </row>
    <row r="23" spans="1:16" ht="20.100000000000001" customHeight="1">
      <c r="A23" s="316" t="s">
        <v>401</v>
      </c>
      <c r="B23" s="316"/>
      <c r="C23" s="316"/>
      <c r="D23" s="59">
        <v>482</v>
      </c>
      <c r="E23" s="59">
        <v>587</v>
      </c>
      <c r="F23" s="317">
        <v>578</v>
      </c>
      <c r="G23" s="318"/>
      <c r="H23" s="317">
        <v>144</v>
      </c>
      <c r="I23" s="318"/>
      <c r="J23" s="317">
        <v>289</v>
      </c>
      <c r="K23" s="318"/>
      <c r="L23" s="319">
        <f t="shared" si="0"/>
        <v>-145</v>
      </c>
      <c r="M23" s="320"/>
      <c r="N23" s="319">
        <f t="shared" si="2"/>
        <v>200.694444444444</v>
      </c>
      <c r="O23" s="320"/>
    </row>
    <row r="24" spans="1:16" ht="20.100000000000001" customHeight="1">
      <c r="A24" s="316" t="s">
        <v>402</v>
      </c>
      <c r="B24" s="316"/>
      <c r="C24" s="316"/>
      <c r="D24" s="59">
        <v>5063</v>
      </c>
      <c r="E24" s="59">
        <v>5040</v>
      </c>
      <c r="F24" s="317">
        <v>4569</v>
      </c>
      <c r="G24" s="318"/>
      <c r="H24" s="317">
        <v>1142</v>
      </c>
      <c r="I24" s="318"/>
      <c r="J24" s="317">
        <v>1256</v>
      </c>
      <c r="K24" s="318"/>
      <c r="L24" s="319">
        <f t="shared" si="0"/>
        <v>-114</v>
      </c>
      <c r="M24" s="320"/>
      <c r="N24" s="319">
        <f t="shared" si="2"/>
        <v>109.982486865149</v>
      </c>
      <c r="O24" s="320"/>
      <c r="P24" s="48" t="s">
        <v>406</v>
      </c>
    </row>
    <row r="25" spans="1:16" ht="20.100000000000001" customHeight="1">
      <c r="A25" s="316" t="s">
        <v>404</v>
      </c>
      <c r="B25" s="316"/>
      <c r="C25" s="316"/>
      <c r="D25" s="59">
        <v>7490</v>
      </c>
      <c r="E25" s="59">
        <v>8681</v>
      </c>
      <c r="F25" s="317">
        <v>8132</v>
      </c>
      <c r="G25" s="318"/>
      <c r="H25" s="317">
        <v>2033</v>
      </c>
      <c r="I25" s="318"/>
      <c r="J25" s="317">
        <v>2227</v>
      </c>
      <c r="K25" s="318"/>
      <c r="L25" s="319">
        <f t="shared" si="0"/>
        <v>-194</v>
      </c>
      <c r="M25" s="320"/>
      <c r="N25" s="319">
        <f t="shared" si="2"/>
        <v>109.54254795868199</v>
      </c>
      <c r="O25" s="320"/>
    </row>
    <row r="26" spans="1:16" ht="38.25" customHeight="1">
      <c r="A26" s="258" t="s">
        <v>407</v>
      </c>
      <c r="B26" s="259"/>
      <c r="C26" s="259"/>
      <c r="D26" s="259"/>
      <c r="E26" s="259"/>
      <c r="F26" s="259"/>
      <c r="G26" s="259"/>
      <c r="H26" s="259"/>
      <c r="I26" s="259"/>
      <c r="J26" s="259"/>
      <c r="K26" s="260"/>
      <c r="L26" s="319"/>
      <c r="M26" s="320"/>
      <c r="N26" s="319"/>
      <c r="O26" s="320"/>
    </row>
    <row r="27" spans="1:16" ht="20.100000000000001" customHeight="1">
      <c r="A27" s="316" t="s">
        <v>401</v>
      </c>
      <c r="B27" s="316"/>
      <c r="C27" s="316"/>
      <c r="D27" s="59">
        <v>32890</v>
      </c>
      <c r="E27" s="59">
        <v>33430</v>
      </c>
      <c r="F27" s="317">
        <v>39468</v>
      </c>
      <c r="G27" s="318"/>
      <c r="H27" s="317">
        <v>39468</v>
      </c>
      <c r="I27" s="318"/>
      <c r="J27" s="317">
        <v>39468</v>
      </c>
      <c r="K27" s="318"/>
      <c r="L27" s="319">
        <f t="shared" si="0"/>
        <v>0</v>
      </c>
      <c r="M27" s="320"/>
      <c r="N27" s="319">
        <f t="shared" si="2"/>
        <v>100</v>
      </c>
      <c r="O27" s="320"/>
    </row>
    <row r="28" spans="1:16" ht="20.100000000000001" customHeight="1">
      <c r="A28" s="316" t="s">
        <v>402</v>
      </c>
      <c r="B28" s="316"/>
      <c r="C28" s="316"/>
      <c r="D28" s="59">
        <v>18711</v>
      </c>
      <c r="E28" s="59">
        <v>19100</v>
      </c>
      <c r="F28" s="317">
        <v>17211</v>
      </c>
      <c r="G28" s="318"/>
      <c r="H28" s="317">
        <v>17211</v>
      </c>
      <c r="I28" s="318"/>
      <c r="J28" s="317">
        <v>19446</v>
      </c>
      <c r="K28" s="318"/>
      <c r="L28" s="319">
        <f t="shared" si="0"/>
        <v>-2235</v>
      </c>
      <c r="M28" s="320"/>
      <c r="N28" s="319">
        <f t="shared" si="2"/>
        <v>112.985881122538</v>
      </c>
      <c r="O28" s="320"/>
    </row>
    <row r="29" spans="1:16" ht="20.100000000000001" customHeight="1">
      <c r="A29" s="316" t="s">
        <v>404</v>
      </c>
      <c r="B29" s="316"/>
      <c r="C29" s="316"/>
      <c r="D29" s="59">
        <v>9600</v>
      </c>
      <c r="E29" s="59">
        <v>10300</v>
      </c>
      <c r="F29" s="317">
        <v>10465</v>
      </c>
      <c r="G29" s="318"/>
      <c r="H29" s="317">
        <v>10465</v>
      </c>
      <c r="I29" s="318"/>
      <c r="J29" s="317">
        <v>10800</v>
      </c>
      <c r="K29" s="318"/>
      <c r="L29" s="319">
        <f t="shared" si="0"/>
        <v>-335</v>
      </c>
      <c r="M29" s="320"/>
      <c r="N29" s="319">
        <f t="shared" si="2"/>
        <v>103.201146679408</v>
      </c>
      <c r="O29" s="320"/>
    </row>
    <row r="30" spans="1:16" ht="20.100000000000001" customHeight="1">
      <c r="A30" s="258" t="s">
        <v>408</v>
      </c>
      <c r="B30" s="259"/>
      <c r="C30" s="259"/>
      <c r="D30" s="259"/>
      <c r="E30" s="259"/>
      <c r="F30" s="259"/>
      <c r="G30" s="259"/>
      <c r="H30" s="259"/>
      <c r="I30" s="259"/>
      <c r="J30" s="259"/>
      <c r="K30" s="260"/>
      <c r="L30" s="319"/>
      <c r="M30" s="320"/>
      <c r="N30" s="319"/>
      <c r="O30" s="320"/>
    </row>
    <row r="31" spans="1:16" ht="20.100000000000001" customHeight="1">
      <c r="A31" s="316" t="s">
        <v>401</v>
      </c>
      <c r="B31" s="316"/>
      <c r="C31" s="316"/>
      <c r="D31" s="59">
        <v>32890</v>
      </c>
      <c r="E31" s="59">
        <v>40083</v>
      </c>
      <c r="F31" s="317">
        <v>39512</v>
      </c>
      <c r="G31" s="318"/>
      <c r="H31" s="317">
        <v>39512</v>
      </c>
      <c r="I31" s="318"/>
      <c r="J31" s="317">
        <v>78936</v>
      </c>
      <c r="K31" s="318"/>
      <c r="L31" s="319">
        <f t="shared" si="0"/>
        <v>-39424</v>
      </c>
      <c r="M31" s="320"/>
      <c r="N31" s="319">
        <f t="shared" si="2"/>
        <v>199.77728285077899</v>
      </c>
      <c r="O31" s="320"/>
    </row>
    <row r="32" spans="1:16" ht="20.100000000000001" customHeight="1">
      <c r="A32" s="316" t="s">
        <v>402</v>
      </c>
      <c r="B32" s="316"/>
      <c r="C32" s="316"/>
      <c r="D32" s="59">
        <v>19097</v>
      </c>
      <c r="E32" s="59">
        <v>20570</v>
      </c>
      <c r="F32" s="317">
        <v>17692</v>
      </c>
      <c r="G32" s="318"/>
      <c r="H32" s="317">
        <v>17692</v>
      </c>
      <c r="I32" s="318"/>
      <c r="J32" s="317">
        <v>21812</v>
      </c>
      <c r="K32" s="318"/>
      <c r="L32" s="319">
        <f t="shared" si="0"/>
        <v>-4120</v>
      </c>
      <c r="M32" s="320"/>
      <c r="N32" s="319">
        <f t="shared" si="2"/>
        <v>123.287361519331</v>
      </c>
      <c r="O32" s="320"/>
    </row>
    <row r="33" spans="1:15" ht="20.100000000000001" customHeight="1">
      <c r="A33" s="316" t="s">
        <v>404</v>
      </c>
      <c r="B33" s="316"/>
      <c r="C33" s="316"/>
      <c r="D33" s="59">
        <v>10483</v>
      </c>
      <c r="E33" s="59">
        <v>11920</v>
      </c>
      <c r="F33" s="317">
        <v>11387</v>
      </c>
      <c r="G33" s="318"/>
      <c r="H33" s="317">
        <v>11387</v>
      </c>
      <c r="I33" s="318"/>
      <c r="J33" s="317">
        <v>12703</v>
      </c>
      <c r="K33" s="318"/>
      <c r="L33" s="319">
        <f t="shared" si="0"/>
        <v>-1316</v>
      </c>
      <c r="M33" s="320"/>
      <c r="N33" s="319">
        <f t="shared" si="2"/>
        <v>111.557038728374</v>
      </c>
      <c r="O33" s="320"/>
    </row>
    <row r="34" spans="1:15" ht="10.5" customHeight="1">
      <c r="A34" s="60"/>
      <c r="B34" s="60"/>
      <c r="C34" s="60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</row>
    <row r="35" spans="1:15" ht="20.100000000000001" customHeight="1">
      <c r="A35" s="315" t="s">
        <v>409</v>
      </c>
      <c r="B35" s="315"/>
      <c r="C35" s="315"/>
      <c r="D35" s="315"/>
      <c r="E35" s="315"/>
      <c r="F35" s="315"/>
      <c r="G35" s="315"/>
      <c r="H35" s="315"/>
      <c r="I35" s="315"/>
      <c r="J35" s="315"/>
      <c r="K35" s="315"/>
      <c r="L35" s="315"/>
      <c r="M35" s="315"/>
      <c r="N35" s="315"/>
      <c r="O35" s="315"/>
    </row>
    <row r="36" spans="1:15" ht="15" customHeight="1">
      <c r="A36" s="61"/>
      <c r="B36" s="61"/>
      <c r="C36" s="61"/>
      <c r="D36" s="61"/>
      <c r="E36" s="61"/>
      <c r="F36" s="61"/>
      <c r="G36" s="61"/>
      <c r="H36" s="61"/>
      <c r="I36" s="61"/>
    </row>
    <row r="37" spans="1:15" ht="21.9" customHeight="1">
      <c r="A37" s="293" t="s">
        <v>410</v>
      </c>
      <c r="B37" s="293"/>
      <c r="C37" s="293"/>
      <c r="D37" s="293"/>
      <c r="E37" s="293"/>
      <c r="F37" s="293"/>
      <c r="G37" s="293"/>
      <c r="H37" s="293"/>
      <c r="I37" s="293"/>
      <c r="J37" s="293"/>
      <c r="K37" s="293"/>
      <c r="L37" s="293"/>
      <c r="M37" s="293"/>
      <c r="N37" s="293"/>
      <c r="O37" s="293"/>
    </row>
    <row r="38" spans="1:15" ht="10.5" customHeight="1"/>
    <row r="39" spans="1:15" ht="60" customHeight="1">
      <c r="A39" s="62" t="s">
        <v>411</v>
      </c>
      <c r="B39" s="303" t="s">
        <v>412</v>
      </c>
      <c r="C39" s="304"/>
      <c r="D39" s="304"/>
      <c r="E39" s="304"/>
      <c r="F39" s="263" t="s">
        <v>413</v>
      </c>
      <c r="G39" s="263"/>
      <c r="H39" s="263"/>
      <c r="I39" s="263"/>
      <c r="J39" s="263"/>
      <c r="K39" s="263"/>
      <c r="L39" s="263"/>
      <c r="M39" s="263"/>
      <c r="N39" s="263"/>
      <c r="O39" s="263"/>
    </row>
    <row r="40" spans="1:15" ht="18" customHeight="1">
      <c r="A40" s="62">
        <v>1</v>
      </c>
      <c r="B40" s="303">
        <v>2</v>
      </c>
      <c r="C40" s="304"/>
      <c r="D40" s="304"/>
      <c r="E40" s="304"/>
      <c r="F40" s="263">
        <v>3</v>
      </c>
      <c r="G40" s="263"/>
      <c r="H40" s="263"/>
      <c r="I40" s="263"/>
      <c r="J40" s="263"/>
      <c r="K40" s="263"/>
      <c r="L40" s="263"/>
      <c r="M40" s="263"/>
      <c r="N40" s="263"/>
      <c r="O40" s="263"/>
    </row>
    <row r="41" spans="1:15" ht="20.100000000000001" customHeight="1">
      <c r="A41" s="63"/>
      <c r="B41" s="306"/>
      <c r="C41" s="307"/>
      <c r="D41" s="307"/>
      <c r="E41" s="307"/>
      <c r="F41" s="314"/>
      <c r="G41" s="314"/>
      <c r="H41" s="314"/>
      <c r="I41" s="314"/>
      <c r="J41" s="314"/>
      <c r="K41" s="314"/>
      <c r="L41" s="314"/>
      <c r="M41" s="314"/>
      <c r="N41" s="314"/>
      <c r="O41" s="314"/>
    </row>
    <row r="42" spans="1:15" ht="20.100000000000001" customHeight="1">
      <c r="A42" s="63"/>
      <c r="B42" s="306"/>
      <c r="C42" s="307"/>
      <c r="D42" s="307"/>
      <c r="E42" s="307"/>
      <c r="F42" s="314"/>
      <c r="G42" s="314"/>
      <c r="H42" s="314"/>
      <c r="I42" s="314"/>
      <c r="J42" s="314"/>
      <c r="K42" s="314"/>
      <c r="L42" s="314"/>
      <c r="M42" s="314"/>
      <c r="N42" s="314"/>
      <c r="O42" s="314"/>
    </row>
    <row r="43" spans="1:15" ht="20.100000000000001" customHeight="1">
      <c r="A43" s="63"/>
      <c r="B43" s="306"/>
      <c r="C43" s="307"/>
      <c r="D43" s="307"/>
      <c r="E43" s="307"/>
      <c r="F43" s="314"/>
      <c r="G43" s="314"/>
      <c r="H43" s="314"/>
      <c r="I43" s="314"/>
      <c r="J43" s="314"/>
      <c r="K43" s="314"/>
      <c r="L43" s="314"/>
      <c r="M43" s="314"/>
      <c r="N43" s="314"/>
      <c r="O43" s="314"/>
    </row>
    <row r="44" spans="1:15" ht="20.100000000000001" customHeight="1">
      <c r="A44" s="63"/>
      <c r="B44" s="306"/>
      <c r="C44" s="307"/>
      <c r="D44" s="307"/>
      <c r="E44" s="307"/>
      <c r="F44" s="314"/>
      <c r="G44" s="314"/>
      <c r="H44" s="314"/>
      <c r="I44" s="314"/>
      <c r="J44" s="314"/>
      <c r="K44" s="314"/>
      <c r="L44" s="314"/>
      <c r="M44" s="314"/>
      <c r="N44" s="314"/>
      <c r="O44" s="314"/>
    </row>
    <row r="45" spans="1:15" ht="20.100000000000001" customHeight="1">
      <c r="A45" s="63"/>
      <c r="B45" s="306"/>
      <c r="C45" s="307"/>
      <c r="D45" s="307"/>
      <c r="E45" s="307"/>
      <c r="F45" s="314"/>
      <c r="G45" s="314"/>
      <c r="H45" s="314"/>
      <c r="I45" s="314"/>
      <c r="J45" s="314"/>
      <c r="K45" s="314"/>
      <c r="L45" s="314"/>
      <c r="M45" s="314"/>
      <c r="N45" s="314"/>
      <c r="O45" s="314"/>
    </row>
    <row r="46" spans="1:15" ht="20.100000000000001" customHeight="1">
      <c r="A46" s="63"/>
      <c r="B46" s="306"/>
      <c r="C46" s="307"/>
      <c r="D46" s="307"/>
      <c r="E46" s="307"/>
      <c r="F46" s="314"/>
      <c r="G46" s="314"/>
      <c r="H46" s="314"/>
      <c r="I46" s="314"/>
      <c r="J46" s="314"/>
      <c r="K46" s="314"/>
      <c r="L46" s="314"/>
      <c r="M46" s="314"/>
      <c r="N46" s="314"/>
      <c r="O46" s="314"/>
    </row>
    <row r="47" spans="1:15" ht="20.100000000000001" customHeight="1">
      <c r="A47" s="63"/>
      <c r="B47" s="306"/>
      <c r="C47" s="307"/>
      <c r="D47" s="307"/>
      <c r="E47" s="307"/>
      <c r="F47" s="314"/>
      <c r="G47" s="314"/>
      <c r="H47" s="314"/>
      <c r="I47" s="314"/>
      <c r="J47" s="314"/>
      <c r="K47" s="314"/>
      <c r="L47" s="314"/>
      <c r="M47" s="314"/>
      <c r="N47" s="314"/>
      <c r="O47" s="314"/>
    </row>
    <row r="48" spans="1:15" ht="20.100000000000001" customHeight="1">
      <c r="A48" s="63"/>
      <c r="B48" s="306"/>
      <c r="C48" s="307"/>
      <c r="D48" s="307"/>
      <c r="E48" s="307"/>
      <c r="F48" s="306"/>
      <c r="G48" s="307"/>
      <c r="H48" s="307"/>
      <c r="I48" s="307"/>
      <c r="J48" s="307"/>
      <c r="K48" s="307"/>
      <c r="L48" s="307"/>
      <c r="M48" s="307"/>
      <c r="N48" s="307"/>
      <c r="O48" s="308"/>
    </row>
    <row r="49" spans="1:15" ht="20.100000000000001" customHeight="1">
      <c r="A49" s="63"/>
      <c r="B49" s="306"/>
      <c r="C49" s="307"/>
      <c r="D49" s="307"/>
      <c r="E49" s="308"/>
      <c r="F49" s="306"/>
      <c r="G49" s="307"/>
      <c r="H49" s="307"/>
      <c r="I49" s="307"/>
      <c r="J49" s="307"/>
      <c r="K49" s="307"/>
      <c r="L49" s="307"/>
      <c r="M49" s="307"/>
      <c r="N49" s="307"/>
      <c r="O49" s="308"/>
    </row>
    <row r="50" spans="1:15" ht="20.100000000000001" customHeight="1">
      <c r="A50" s="65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</row>
    <row r="51" spans="1:15" ht="21.9" customHeight="1">
      <c r="A51" s="309" t="s">
        <v>414</v>
      </c>
      <c r="B51" s="309"/>
      <c r="C51" s="309"/>
      <c r="D51" s="309"/>
      <c r="E51" s="309"/>
      <c r="F51" s="309"/>
      <c r="G51" s="309"/>
      <c r="H51" s="309"/>
      <c r="I51" s="309"/>
      <c r="J51" s="309"/>
    </row>
    <row r="52" spans="1:15" ht="20.100000000000001" customHeight="1">
      <c r="A52" s="67"/>
    </row>
    <row r="53" spans="1:15" ht="63.9" customHeight="1">
      <c r="A53" s="264" t="s">
        <v>38</v>
      </c>
      <c r="B53" s="310" t="s">
        <v>415</v>
      </c>
      <c r="C53" s="311"/>
      <c r="D53" s="294" t="s">
        <v>416</v>
      </c>
      <c r="E53" s="294"/>
      <c r="F53" s="294"/>
      <c r="G53" s="294" t="s">
        <v>417</v>
      </c>
      <c r="H53" s="294"/>
      <c r="I53" s="294"/>
      <c r="J53" s="296" t="s">
        <v>391</v>
      </c>
      <c r="K53" s="300"/>
      <c r="L53" s="297"/>
      <c r="M53" s="294" t="s">
        <v>392</v>
      </c>
      <c r="N53" s="294"/>
      <c r="O53" s="294"/>
    </row>
    <row r="54" spans="1:15" ht="126">
      <c r="A54" s="264"/>
      <c r="B54" s="312"/>
      <c r="C54" s="313"/>
      <c r="D54" s="55" t="s">
        <v>418</v>
      </c>
      <c r="E54" s="55" t="s">
        <v>419</v>
      </c>
      <c r="F54" s="55" t="s">
        <v>420</v>
      </c>
      <c r="G54" s="55" t="s">
        <v>418</v>
      </c>
      <c r="H54" s="55" t="s">
        <v>419</v>
      </c>
      <c r="I54" s="55" t="s">
        <v>420</v>
      </c>
      <c r="J54" s="55" t="s">
        <v>418</v>
      </c>
      <c r="K54" s="55" t="s">
        <v>419</v>
      </c>
      <c r="L54" s="55" t="s">
        <v>420</v>
      </c>
      <c r="M54" s="55" t="s">
        <v>418</v>
      </c>
      <c r="N54" s="55" t="s">
        <v>419</v>
      </c>
      <c r="O54" s="55" t="s">
        <v>420</v>
      </c>
    </row>
    <row r="55" spans="1:15" ht="18" customHeight="1">
      <c r="A55" s="55">
        <v>1</v>
      </c>
      <c r="B55" s="55">
        <v>2</v>
      </c>
      <c r="C55" s="55">
        <v>3</v>
      </c>
      <c r="D55" s="55">
        <v>4</v>
      </c>
      <c r="E55" s="55">
        <v>5</v>
      </c>
      <c r="F55" s="55">
        <v>6</v>
      </c>
      <c r="G55" s="55">
        <v>7</v>
      </c>
      <c r="H55" s="54">
        <v>8</v>
      </c>
      <c r="I55" s="54">
        <v>9</v>
      </c>
      <c r="J55" s="54">
        <v>10</v>
      </c>
      <c r="K55" s="54">
        <v>11</v>
      </c>
      <c r="L55" s="54">
        <v>12</v>
      </c>
      <c r="M55" s="54">
        <v>13</v>
      </c>
      <c r="N55" s="54">
        <v>14</v>
      </c>
      <c r="O55" s="54">
        <v>15</v>
      </c>
    </row>
    <row r="56" spans="1:15" ht="56.4" customHeight="1">
      <c r="A56" s="69" t="s">
        <v>421</v>
      </c>
      <c r="B56" s="68"/>
      <c r="C56" s="68"/>
      <c r="D56" s="68">
        <v>41</v>
      </c>
      <c r="E56" s="68">
        <v>9</v>
      </c>
      <c r="F56" s="70">
        <f>D56/E56*1000</f>
        <v>4555.5555555555602</v>
      </c>
      <c r="G56" s="70">
        <v>194</v>
      </c>
      <c r="H56" s="70">
        <v>44</v>
      </c>
      <c r="I56" s="70">
        <f>G56/H56*1000</f>
        <v>4409.0909090909099</v>
      </c>
      <c r="J56" s="70">
        <f>D56-G56</f>
        <v>-153</v>
      </c>
      <c r="K56" s="70">
        <f>E56-H56</f>
        <v>-35</v>
      </c>
      <c r="L56" s="70">
        <f>F56-I56</f>
        <v>146.46464646464699</v>
      </c>
      <c r="M56" s="70">
        <f>G56/D56%</f>
        <v>473.17073170731697</v>
      </c>
      <c r="N56" s="70">
        <f>H56/E56%</f>
        <v>488.88888888888903</v>
      </c>
      <c r="O56" s="70">
        <f>I56/F56%</f>
        <v>96.784922394678503</v>
      </c>
    </row>
    <row r="57" spans="1:15" s="47" customFormat="1" ht="20.100000000000001" customHeight="1">
      <c r="A57" s="71" t="s">
        <v>215</v>
      </c>
      <c r="B57" s="72"/>
      <c r="C57" s="72"/>
      <c r="D57" s="73">
        <f>D56</f>
        <v>41</v>
      </c>
      <c r="E57" s="73">
        <f>E56</f>
        <v>9</v>
      </c>
      <c r="F57" s="74">
        <f>F56</f>
        <v>4555.5555555555602</v>
      </c>
      <c r="G57" s="75">
        <f>SUM(G56:G56)</f>
        <v>194</v>
      </c>
      <c r="H57" s="74">
        <f>H56</f>
        <v>44</v>
      </c>
      <c r="I57" s="74">
        <f>I56</f>
        <v>4409.0909090909099</v>
      </c>
      <c r="J57" s="74">
        <f>D57-G57</f>
        <v>-153</v>
      </c>
      <c r="K57" s="74">
        <f>K56</f>
        <v>-35</v>
      </c>
      <c r="L57" s="74">
        <f>L56</f>
        <v>146.46464646464699</v>
      </c>
      <c r="M57" s="74">
        <f>G57/D57%</f>
        <v>473.17073170731697</v>
      </c>
      <c r="N57" s="74">
        <f>N56</f>
        <v>488.88888888888903</v>
      </c>
      <c r="O57" s="74">
        <f>O56</f>
        <v>96.784922394678503</v>
      </c>
    </row>
    <row r="58" spans="1:15" ht="20.100000000000001" customHeight="1">
      <c r="A58" s="76"/>
      <c r="B58" s="77"/>
      <c r="C58" s="77"/>
      <c r="D58" s="77"/>
      <c r="E58" s="77"/>
      <c r="F58" s="50"/>
      <c r="G58" s="50"/>
      <c r="H58" s="50"/>
      <c r="I58" s="47"/>
      <c r="J58" s="47"/>
      <c r="K58" s="47"/>
      <c r="L58" s="47"/>
      <c r="M58" s="47"/>
      <c r="N58" s="47"/>
      <c r="O58" s="47"/>
    </row>
    <row r="59" spans="1:15" ht="21.9" customHeight="1">
      <c r="A59" s="293" t="s">
        <v>422</v>
      </c>
      <c r="B59" s="293"/>
      <c r="C59" s="293"/>
      <c r="D59" s="293"/>
      <c r="E59" s="293"/>
      <c r="F59" s="293"/>
      <c r="G59" s="293"/>
      <c r="H59" s="293"/>
      <c r="I59" s="293"/>
      <c r="J59" s="293"/>
      <c r="K59" s="293"/>
      <c r="L59" s="293"/>
      <c r="M59" s="293"/>
      <c r="N59" s="293"/>
      <c r="O59" s="293"/>
    </row>
    <row r="60" spans="1:15" ht="20.100000000000001" customHeight="1">
      <c r="A60" s="67"/>
    </row>
    <row r="61" spans="1:15" ht="63.9" customHeight="1">
      <c r="A61" s="55" t="s">
        <v>423</v>
      </c>
      <c r="B61" s="264" t="s">
        <v>424</v>
      </c>
      <c r="C61" s="264"/>
      <c r="D61" s="264" t="s">
        <v>425</v>
      </c>
      <c r="E61" s="264"/>
      <c r="F61" s="264" t="s">
        <v>426</v>
      </c>
      <c r="G61" s="264"/>
      <c r="H61" s="264" t="s">
        <v>427</v>
      </c>
      <c r="I61" s="264"/>
      <c r="J61" s="264"/>
      <c r="K61" s="298" t="s">
        <v>428</v>
      </c>
      <c r="L61" s="299"/>
      <c r="M61" s="298" t="s">
        <v>429</v>
      </c>
      <c r="N61" s="301"/>
      <c r="O61" s="299"/>
    </row>
    <row r="62" spans="1:15" ht="18" customHeight="1">
      <c r="A62" s="54">
        <v>1</v>
      </c>
      <c r="B62" s="263">
        <v>2</v>
      </c>
      <c r="C62" s="263"/>
      <c r="D62" s="263">
        <v>3</v>
      </c>
      <c r="E62" s="263"/>
      <c r="F62" s="302">
        <v>4</v>
      </c>
      <c r="G62" s="302"/>
      <c r="H62" s="263">
        <v>5</v>
      </c>
      <c r="I62" s="263"/>
      <c r="J62" s="263"/>
      <c r="K62" s="263">
        <v>6</v>
      </c>
      <c r="L62" s="263"/>
      <c r="M62" s="303">
        <v>7</v>
      </c>
      <c r="N62" s="304"/>
      <c r="O62" s="305"/>
    </row>
    <row r="63" spans="1:15" ht="20.100000000000001" customHeight="1">
      <c r="A63" s="69"/>
      <c r="B63" s="294"/>
      <c r="C63" s="294"/>
      <c r="D63" s="294"/>
      <c r="E63" s="294"/>
      <c r="F63" s="294"/>
      <c r="G63" s="294"/>
      <c r="H63" s="294"/>
      <c r="I63" s="294"/>
      <c r="J63" s="294"/>
      <c r="K63" s="296"/>
      <c r="L63" s="297"/>
      <c r="M63" s="294"/>
      <c r="N63" s="294"/>
      <c r="O63" s="294"/>
    </row>
    <row r="64" spans="1:15" ht="20.100000000000001" customHeight="1">
      <c r="A64" s="69"/>
      <c r="B64" s="296"/>
      <c r="C64" s="297"/>
      <c r="D64" s="296"/>
      <c r="E64" s="297"/>
      <c r="F64" s="296"/>
      <c r="G64" s="297"/>
      <c r="H64" s="296"/>
      <c r="I64" s="300"/>
      <c r="J64" s="297"/>
      <c r="K64" s="296"/>
      <c r="L64" s="297"/>
      <c r="M64" s="296"/>
      <c r="N64" s="300"/>
      <c r="O64" s="297"/>
    </row>
    <row r="65" spans="1:15" ht="20.100000000000001" customHeight="1">
      <c r="A65" s="69"/>
      <c r="B65" s="294"/>
      <c r="C65" s="294"/>
      <c r="D65" s="294"/>
      <c r="E65" s="294"/>
      <c r="F65" s="294"/>
      <c r="G65" s="294"/>
      <c r="H65" s="294"/>
      <c r="I65" s="294"/>
      <c r="J65" s="294"/>
      <c r="K65" s="296"/>
      <c r="L65" s="297"/>
      <c r="M65" s="294"/>
      <c r="N65" s="294"/>
      <c r="O65" s="294"/>
    </row>
    <row r="66" spans="1:15" ht="20.100000000000001" customHeight="1">
      <c r="A66" s="58" t="s">
        <v>215</v>
      </c>
      <c r="B66" s="264" t="s">
        <v>430</v>
      </c>
      <c r="C66" s="264"/>
      <c r="D66" s="264" t="s">
        <v>430</v>
      </c>
      <c r="E66" s="264"/>
      <c r="F66" s="264" t="s">
        <v>430</v>
      </c>
      <c r="G66" s="264"/>
      <c r="H66" s="294"/>
      <c r="I66" s="294"/>
      <c r="J66" s="294"/>
      <c r="K66" s="298">
        <f>SUM(K63:L65)</f>
        <v>0</v>
      </c>
      <c r="L66" s="299"/>
      <c r="M66" s="294"/>
      <c r="N66" s="294"/>
      <c r="O66" s="294"/>
    </row>
    <row r="67" spans="1:15" ht="20.100000000000001" customHeight="1">
      <c r="A67" s="50"/>
      <c r="B67" s="66"/>
      <c r="C67" s="66"/>
      <c r="D67" s="66"/>
      <c r="E67" s="66"/>
      <c r="F67" s="66"/>
      <c r="G67" s="66"/>
      <c r="H67" s="66"/>
      <c r="I67" s="66"/>
      <c r="J67" s="66"/>
    </row>
    <row r="68" spans="1:15" ht="21.9" customHeight="1">
      <c r="A68" s="293" t="s">
        <v>431</v>
      </c>
      <c r="B68" s="293"/>
      <c r="C68" s="293"/>
      <c r="D68" s="293"/>
      <c r="E68" s="293"/>
      <c r="F68" s="293"/>
      <c r="G68" s="293"/>
      <c r="H68" s="293"/>
      <c r="I68" s="293"/>
      <c r="J68" s="293"/>
      <c r="K68" s="293"/>
      <c r="L68" s="293"/>
      <c r="M68" s="293"/>
      <c r="N68" s="293"/>
      <c r="O68" s="293"/>
    </row>
    <row r="69" spans="1:15" ht="20.100000000000001" customHeight="1">
      <c r="A69" s="47"/>
      <c r="B69" s="79"/>
      <c r="C69" s="47"/>
      <c r="D69" s="47"/>
      <c r="E69" s="47"/>
      <c r="F69" s="47"/>
      <c r="G69" s="47"/>
      <c r="H69" s="47"/>
      <c r="I69" s="81"/>
    </row>
    <row r="70" spans="1:15" ht="63.9" customHeight="1">
      <c r="A70" s="294" t="s">
        <v>432</v>
      </c>
      <c r="B70" s="294"/>
      <c r="C70" s="294"/>
      <c r="D70" s="294" t="s">
        <v>433</v>
      </c>
      <c r="E70" s="294"/>
      <c r="F70" s="294"/>
      <c r="G70" s="294" t="s">
        <v>434</v>
      </c>
      <c r="H70" s="294"/>
      <c r="I70" s="294"/>
      <c r="J70" s="294" t="s">
        <v>435</v>
      </c>
      <c r="K70" s="294"/>
      <c r="L70" s="294"/>
      <c r="M70" s="294" t="s">
        <v>436</v>
      </c>
      <c r="N70" s="294"/>
      <c r="O70" s="294"/>
    </row>
    <row r="71" spans="1:15" ht="18" customHeight="1">
      <c r="A71" s="294">
        <v>1</v>
      </c>
      <c r="B71" s="294"/>
      <c r="C71" s="294"/>
      <c r="D71" s="294">
        <v>2</v>
      </c>
      <c r="E71" s="294"/>
      <c r="F71" s="294"/>
      <c r="G71" s="294">
        <v>3</v>
      </c>
      <c r="H71" s="294"/>
      <c r="I71" s="294"/>
      <c r="J71" s="295">
        <v>4</v>
      </c>
      <c r="K71" s="295"/>
      <c r="L71" s="295"/>
      <c r="M71" s="295">
        <v>5</v>
      </c>
      <c r="N71" s="295"/>
      <c r="O71" s="295"/>
    </row>
    <row r="72" spans="1:15" ht="20.100000000000001" customHeight="1">
      <c r="A72" s="289" t="s">
        <v>437</v>
      </c>
      <c r="B72" s="289"/>
      <c r="C72" s="289"/>
      <c r="D72" s="287"/>
      <c r="E72" s="287"/>
      <c r="F72" s="287"/>
      <c r="G72" s="287"/>
      <c r="H72" s="287"/>
      <c r="I72" s="287"/>
      <c r="J72" s="287"/>
      <c r="K72" s="287"/>
      <c r="L72" s="287"/>
      <c r="M72" s="287"/>
      <c r="N72" s="287"/>
      <c r="O72" s="287"/>
    </row>
    <row r="73" spans="1:15" ht="20.100000000000001" customHeight="1">
      <c r="A73" s="289" t="s">
        <v>438</v>
      </c>
      <c r="B73" s="289"/>
      <c r="C73" s="289"/>
      <c r="D73" s="287"/>
      <c r="E73" s="287"/>
      <c r="F73" s="287"/>
      <c r="G73" s="287"/>
      <c r="H73" s="287"/>
      <c r="I73" s="287"/>
      <c r="J73" s="287"/>
      <c r="K73" s="287"/>
      <c r="L73" s="287"/>
      <c r="M73" s="287"/>
      <c r="N73" s="287"/>
      <c r="O73" s="287"/>
    </row>
    <row r="74" spans="1:15" ht="20.100000000000001" customHeight="1">
      <c r="A74" s="289"/>
      <c r="B74" s="289"/>
      <c r="C74" s="289"/>
      <c r="D74" s="290"/>
      <c r="E74" s="291"/>
      <c r="F74" s="292"/>
      <c r="G74" s="290"/>
      <c r="H74" s="291"/>
      <c r="I74" s="292"/>
      <c r="J74" s="290"/>
      <c r="K74" s="291"/>
      <c r="L74" s="292"/>
      <c r="M74" s="290"/>
      <c r="N74" s="291"/>
      <c r="O74" s="292"/>
    </row>
    <row r="75" spans="1:15" ht="20.100000000000001" customHeight="1">
      <c r="A75" s="289" t="s">
        <v>439</v>
      </c>
      <c r="B75" s="289"/>
      <c r="C75" s="289"/>
      <c r="D75" s="287"/>
      <c r="E75" s="287"/>
      <c r="F75" s="287"/>
      <c r="G75" s="287"/>
      <c r="H75" s="287"/>
      <c r="I75" s="287"/>
      <c r="J75" s="287"/>
      <c r="K75" s="287"/>
      <c r="L75" s="287"/>
      <c r="M75" s="287"/>
      <c r="N75" s="287"/>
      <c r="O75" s="287"/>
    </row>
    <row r="76" spans="1:15" ht="20.100000000000001" customHeight="1">
      <c r="A76" s="289" t="s">
        <v>440</v>
      </c>
      <c r="B76" s="289"/>
      <c r="C76" s="289"/>
      <c r="D76" s="287"/>
      <c r="E76" s="287"/>
      <c r="F76" s="287"/>
      <c r="G76" s="287"/>
      <c r="H76" s="287"/>
      <c r="I76" s="287"/>
      <c r="J76" s="287"/>
      <c r="K76" s="287"/>
      <c r="L76" s="287"/>
      <c r="M76" s="287"/>
      <c r="N76" s="287"/>
      <c r="O76" s="287"/>
    </row>
    <row r="77" spans="1:15" ht="20.100000000000001" customHeight="1">
      <c r="A77" s="289"/>
      <c r="B77" s="289"/>
      <c r="C77" s="289"/>
      <c r="D77" s="290"/>
      <c r="E77" s="291"/>
      <c r="F77" s="292"/>
      <c r="G77" s="290"/>
      <c r="H77" s="291"/>
      <c r="I77" s="292"/>
      <c r="J77" s="290"/>
      <c r="K77" s="291"/>
      <c r="L77" s="292"/>
      <c r="M77" s="290"/>
      <c r="N77" s="291"/>
      <c r="O77" s="292"/>
    </row>
    <row r="78" spans="1:15" ht="20.100000000000001" customHeight="1">
      <c r="A78" s="289" t="s">
        <v>441</v>
      </c>
      <c r="B78" s="289"/>
      <c r="C78" s="289"/>
      <c r="D78" s="287"/>
      <c r="E78" s="287"/>
      <c r="F78" s="287"/>
      <c r="G78" s="287"/>
      <c r="H78" s="287"/>
      <c r="I78" s="287"/>
      <c r="J78" s="287"/>
      <c r="K78" s="287"/>
      <c r="L78" s="287"/>
      <c r="M78" s="287"/>
      <c r="N78" s="287"/>
      <c r="O78" s="287"/>
    </row>
    <row r="79" spans="1:15" ht="20.100000000000001" customHeight="1">
      <c r="A79" s="289" t="s">
        <v>438</v>
      </c>
      <c r="B79" s="289"/>
      <c r="C79" s="289"/>
      <c r="D79" s="287"/>
      <c r="E79" s="287"/>
      <c r="F79" s="287"/>
      <c r="G79" s="287"/>
      <c r="H79" s="287"/>
      <c r="I79" s="287"/>
      <c r="J79" s="287"/>
      <c r="K79" s="287"/>
      <c r="L79" s="287"/>
      <c r="M79" s="287"/>
      <c r="N79" s="287"/>
      <c r="O79" s="287"/>
    </row>
    <row r="80" spans="1:15" ht="20.100000000000001" customHeight="1">
      <c r="A80" s="284"/>
      <c r="B80" s="285"/>
      <c r="C80" s="286"/>
      <c r="D80" s="287"/>
      <c r="E80" s="287"/>
      <c r="F80" s="287"/>
      <c r="G80" s="287"/>
      <c r="H80" s="287"/>
      <c r="I80" s="287"/>
      <c r="J80" s="287"/>
      <c r="K80" s="287"/>
      <c r="L80" s="287"/>
      <c r="M80" s="287"/>
      <c r="N80" s="287"/>
      <c r="O80" s="287"/>
    </row>
    <row r="81" spans="1:15" ht="20.100000000000001" customHeight="1">
      <c r="A81" s="284" t="s">
        <v>215</v>
      </c>
      <c r="B81" s="285"/>
      <c r="C81" s="286"/>
      <c r="D81" s="288"/>
      <c r="E81" s="288"/>
      <c r="F81" s="288"/>
      <c r="G81" s="288"/>
      <c r="H81" s="288"/>
      <c r="I81" s="288"/>
      <c r="J81" s="287"/>
      <c r="K81" s="287"/>
      <c r="L81" s="287"/>
      <c r="M81" s="287"/>
      <c r="N81" s="287"/>
      <c r="O81" s="287"/>
    </row>
    <row r="82" spans="1:15">
      <c r="C82" s="80"/>
      <c r="D82" s="80"/>
      <c r="E82" s="80"/>
    </row>
    <row r="83" spans="1:15">
      <c r="C83" s="80"/>
      <c r="D83" s="80"/>
      <c r="E83" s="80"/>
    </row>
    <row r="84" spans="1:15">
      <c r="C84" s="80"/>
      <c r="D84" s="80"/>
      <c r="E84" s="80"/>
    </row>
    <row r="85" spans="1:15">
      <c r="C85" s="80"/>
      <c r="D85" s="80"/>
      <c r="E85" s="80"/>
    </row>
    <row r="86" spans="1:15">
      <c r="C86" s="80"/>
      <c r="D86" s="80"/>
      <c r="E86" s="80"/>
    </row>
    <row r="87" spans="1:15">
      <c r="C87" s="80"/>
      <c r="D87" s="80"/>
      <c r="E87" s="80"/>
    </row>
    <row r="88" spans="1:15">
      <c r="C88" s="80"/>
      <c r="D88" s="80"/>
      <c r="E88" s="80"/>
    </row>
    <row r="89" spans="1:15">
      <c r="C89" s="80"/>
      <c r="D89" s="80"/>
      <c r="E89" s="80"/>
    </row>
    <row r="90" spans="1:15">
      <c r="C90" s="80"/>
      <c r="D90" s="80"/>
      <c r="E90" s="80"/>
    </row>
    <row r="91" spans="1:15">
      <c r="C91" s="80"/>
      <c r="D91" s="80"/>
      <c r="E91" s="80"/>
    </row>
    <row r="92" spans="1:15">
      <c r="C92" s="80"/>
      <c r="D92" s="80"/>
      <c r="E92" s="80"/>
    </row>
    <row r="93" spans="1:15">
      <c r="C93" s="80"/>
      <c r="D93" s="80"/>
      <c r="E93" s="80"/>
    </row>
    <row r="94" spans="1:15">
      <c r="C94" s="80"/>
      <c r="D94" s="80"/>
      <c r="E94" s="80"/>
    </row>
    <row r="95" spans="1:15">
      <c r="C95" s="80"/>
      <c r="D95" s="80"/>
      <c r="E95" s="80"/>
    </row>
  </sheetData>
  <sheetProtection formatCells="0" formatColumns="0" formatRows="0" insertColumns="0" insertRows="0" insertHyperlinks="0" deleteColumns="0" deleteRows="0" sort="0" autoFilter="0" pivotTables="0"/>
  <customSheetViews>
    <customSheetView guid="{1E3D5FB9-014E-4051-8AD5-DB0A17D05797}" scale="60" showPageBreaks="1" printArea="1" view="pageBreakPreview">
      <selection activeCell="J19" sqref="J19:K21"/>
      <rowBreaks count="1" manualBreakCount="1">
        <brk id="49" max="14" man="1"/>
      </rowBreaks>
      <pageMargins left="1.1811023622047201" right="0.39370078740157499" top="0.78740157480314998" bottom="0.78740157480314998" header="0.27559055118110198" footer="0.15748031496063"/>
      <pageSetup paperSize="9" scale="47" orientation="landscape" horizontalDpi="1200" verticalDpi="1200"/>
      <headerFooter alignWithMargins="0"/>
    </customSheetView>
    <customSheetView guid="{43DCEB14-ADF8-4168-9283-6542A71D3CF7}" scale="60" showPageBreaks="1" printArea="1" view="pageBreakPreview">
      <selection activeCell="A7" sqref="A7:O7"/>
      <rowBreaks count="1" manualBreakCount="1">
        <brk id="49" max="14" man="1"/>
      </rowBreaks>
      <pageMargins left="1.1811023622047201" right="0.39370078740157499" top="0.78740157480314998" bottom="0.78740157480314998" header="0.27559055118110198" footer="0.15748031496063"/>
      <pageSetup paperSize="9" scale="47" orientation="landscape" horizontalDpi="1200" verticalDpi="1200"/>
      <headerFooter alignWithMargins="0"/>
    </customSheetView>
  </customSheetViews>
  <mergeCells count="270">
    <mergeCell ref="A1:O1"/>
    <mergeCell ref="A2:O2"/>
    <mergeCell ref="A3:O3"/>
    <mergeCell ref="A4:O4"/>
    <mergeCell ref="A5:O5"/>
    <mergeCell ref="A7:O7"/>
    <mergeCell ref="A9:C9"/>
    <mergeCell ref="F9:G9"/>
    <mergeCell ref="H9:I9"/>
    <mergeCell ref="J9:K9"/>
    <mergeCell ref="L9:M9"/>
    <mergeCell ref="N9:O9"/>
    <mergeCell ref="A10:C10"/>
    <mergeCell ref="F10:G10"/>
    <mergeCell ref="H10:I10"/>
    <mergeCell ref="J10:K10"/>
    <mergeCell ref="L10:M10"/>
    <mergeCell ref="N10:O10"/>
    <mergeCell ref="A11:K11"/>
    <mergeCell ref="L11:M11"/>
    <mergeCell ref="N11:O11"/>
    <mergeCell ref="A12:C12"/>
    <mergeCell ref="F12:G12"/>
    <mergeCell ref="H12:I12"/>
    <mergeCell ref="J12:K12"/>
    <mergeCell ref="L12:M12"/>
    <mergeCell ref="N12:O12"/>
    <mergeCell ref="A13:C13"/>
    <mergeCell ref="F13:G13"/>
    <mergeCell ref="H13:I13"/>
    <mergeCell ref="J13:K13"/>
    <mergeCell ref="L13:M13"/>
    <mergeCell ref="N13:O13"/>
    <mergeCell ref="A14:C14"/>
    <mergeCell ref="F14:G14"/>
    <mergeCell ref="H14:I14"/>
    <mergeCell ref="J14:K14"/>
    <mergeCell ref="L14:M14"/>
    <mergeCell ref="N14:O14"/>
    <mergeCell ref="A15:C15"/>
    <mergeCell ref="F15:G15"/>
    <mergeCell ref="H15:I15"/>
    <mergeCell ref="J15:K15"/>
    <mergeCell ref="L15:M15"/>
    <mergeCell ref="N15:O15"/>
    <mergeCell ref="A16:C16"/>
    <mergeCell ref="F16:G16"/>
    <mergeCell ref="H16:I16"/>
    <mergeCell ref="J16:K16"/>
    <mergeCell ref="L16:M16"/>
    <mergeCell ref="N16:O16"/>
    <mergeCell ref="A17:C17"/>
    <mergeCell ref="F17:G17"/>
    <mergeCell ref="H17:I17"/>
    <mergeCell ref="J17:K17"/>
    <mergeCell ref="L17:M17"/>
    <mergeCell ref="N17:O17"/>
    <mergeCell ref="A18:K18"/>
    <mergeCell ref="L18:M18"/>
    <mergeCell ref="N18:O18"/>
    <mergeCell ref="A19:C19"/>
    <mergeCell ref="F19:G19"/>
    <mergeCell ref="H19:I19"/>
    <mergeCell ref="J19:K19"/>
    <mergeCell ref="L19:M19"/>
    <mergeCell ref="N19:O19"/>
    <mergeCell ref="A20:C20"/>
    <mergeCell ref="F20:G20"/>
    <mergeCell ref="H20:I20"/>
    <mergeCell ref="J20:K20"/>
    <mergeCell ref="L20:M20"/>
    <mergeCell ref="N20:O20"/>
    <mergeCell ref="A21:C21"/>
    <mergeCell ref="F21:G21"/>
    <mergeCell ref="H21:I21"/>
    <mergeCell ref="J21:K21"/>
    <mergeCell ref="L21:M21"/>
    <mergeCell ref="N21:O21"/>
    <mergeCell ref="A22:K22"/>
    <mergeCell ref="L22:M22"/>
    <mergeCell ref="N22:O22"/>
    <mergeCell ref="A23:C23"/>
    <mergeCell ref="F23:G23"/>
    <mergeCell ref="H23:I23"/>
    <mergeCell ref="J23:K23"/>
    <mergeCell ref="L23:M23"/>
    <mergeCell ref="N23:O23"/>
    <mergeCell ref="A24:C24"/>
    <mergeCell ref="F24:G24"/>
    <mergeCell ref="H24:I24"/>
    <mergeCell ref="J24:K24"/>
    <mergeCell ref="L24:M24"/>
    <mergeCell ref="N24:O24"/>
    <mergeCell ref="A25:C25"/>
    <mergeCell ref="F25:G25"/>
    <mergeCell ref="H25:I25"/>
    <mergeCell ref="J25:K25"/>
    <mergeCell ref="L25:M25"/>
    <mergeCell ref="N25:O25"/>
    <mergeCell ref="A26:K26"/>
    <mergeCell ref="L26:M26"/>
    <mergeCell ref="N26:O26"/>
    <mergeCell ref="A27:C27"/>
    <mergeCell ref="F27:G27"/>
    <mergeCell ref="H27:I27"/>
    <mergeCell ref="J27:K27"/>
    <mergeCell ref="L27:M27"/>
    <mergeCell ref="N27:O27"/>
    <mergeCell ref="A28:C28"/>
    <mergeCell ref="F28:G28"/>
    <mergeCell ref="H28:I28"/>
    <mergeCell ref="J28:K28"/>
    <mergeCell ref="L28:M28"/>
    <mergeCell ref="N28:O28"/>
    <mergeCell ref="A29:C29"/>
    <mergeCell ref="F29:G29"/>
    <mergeCell ref="H29:I29"/>
    <mergeCell ref="J29:K29"/>
    <mergeCell ref="L29:M29"/>
    <mergeCell ref="N29:O29"/>
    <mergeCell ref="A30:K30"/>
    <mergeCell ref="L30:M30"/>
    <mergeCell ref="N30:O30"/>
    <mergeCell ref="A31:C31"/>
    <mergeCell ref="F31:G31"/>
    <mergeCell ref="H31:I31"/>
    <mergeCell ref="J31:K31"/>
    <mergeCell ref="L31:M31"/>
    <mergeCell ref="N31:O31"/>
    <mergeCell ref="A32:C32"/>
    <mergeCell ref="F32:G32"/>
    <mergeCell ref="H32:I32"/>
    <mergeCell ref="J32:K32"/>
    <mergeCell ref="L32:M32"/>
    <mergeCell ref="N32:O32"/>
    <mergeCell ref="A33:C33"/>
    <mergeCell ref="F33:G33"/>
    <mergeCell ref="H33:I33"/>
    <mergeCell ref="J33:K33"/>
    <mergeCell ref="L33:M33"/>
    <mergeCell ref="N33:O33"/>
    <mergeCell ref="A35:O35"/>
    <mergeCell ref="A37:O37"/>
    <mergeCell ref="B39:E39"/>
    <mergeCell ref="F39:O39"/>
    <mergeCell ref="B40:E40"/>
    <mergeCell ref="F40:O40"/>
    <mergeCell ref="B41:E41"/>
    <mergeCell ref="F41:O41"/>
    <mergeCell ref="B42:E42"/>
    <mergeCell ref="F42:O42"/>
    <mergeCell ref="B43:E43"/>
    <mergeCell ref="F43:O43"/>
    <mergeCell ref="B44:E44"/>
    <mergeCell ref="F44:O44"/>
    <mergeCell ref="B45:E45"/>
    <mergeCell ref="F45:O45"/>
    <mergeCell ref="B46:E46"/>
    <mergeCell ref="F46:O46"/>
    <mergeCell ref="B47:E47"/>
    <mergeCell ref="F47:O47"/>
    <mergeCell ref="B48:E48"/>
    <mergeCell ref="F48:O48"/>
    <mergeCell ref="B49:E49"/>
    <mergeCell ref="F49:O49"/>
    <mergeCell ref="A51:J51"/>
    <mergeCell ref="D53:F53"/>
    <mergeCell ref="G53:I53"/>
    <mergeCell ref="J53:L53"/>
    <mergeCell ref="M53:O53"/>
    <mergeCell ref="A53:A54"/>
    <mergeCell ref="B53:C54"/>
    <mergeCell ref="A59:O59"/>
    <mergeCell ref="B61:C61"/>
    <mergeCell ref="D61:E61"/>
    <mergeCell ref="F61:G61"/>
    <mergeCell ref="H61:J61"/>
    <mergeCell ref="K61:L61"/>
    <mergeCell ref="M61:O61"/>
    <mergeCell ref="B62:C62"/>
    <mergeCell ref="D62:E62"/>
    <mergeCell ref="F62:G62"/>
    <mergeCell ref="H62:J62"/>
    <mergeCell ref="K62:L62"/>
    <mergeCell ref="M62:O62"/>
    <mergeCell ref="B63:C63"/>
    <mergeCell ref="D63:E63"/>
    <mergeCell ref="F63:G63"/>
    <mergeCell ref="H63:J63"/>
    <mergeCell ref="K63:L63"/>
    <mergeCell ref="M63:O63"/>
    <mergeCell ref="B64:C64"/>
    <mergeCell ref="D64:E64"/>
    <mergeCell ref="F64:G64"/>
    <mergeCell ref="H64:J64"/>
    <mergeCell ref="K64:L64"/>
    <mergeCell ref="M64:O64"/>
    <mergeCell ref="B65:C65"/>
    <mergeCell ref="D65:E65"/>
    <mergeCell ref="F65:G65"/>
    <mergeCell ref="H65:J65"/>
    <mergeCell ref="K65:L65"/>
    <mergeCell ref="M65:O65"/>
    <mergeCell ref="B66:C66"/>
    <mergeCell ref="D66:E66"/>
    <mergeCell ref="F66:G66"/>
    <mergeCell ref="H66:J66"/>
    <mergeCell ref="K66:L66"/>
    <mergeCell ref="M66:O66"/>
    <mergeCell ref="A68:O68"/>
    <mergeCell ref="A70:C70"/>
    <mergeCell ref="D70:F70"/>
    <mergeCell ref="G70:I70"/>
    <mergeCell ref="J70:L70"/>
    <mergeCell ref="M70:O70"/>
    <mergeCell ref="A71:C71"/>
    <mergeCell ref="D71:F71"/>
    <mergeCell ref="G71:I71"/>
    <mergeCell ref="J71:L71"/>
    <mergeCell ref="M71:O71"/>
    <mergeCell ref="A72:C72"/>
    <mergeCell ref="D72:F72"/>
    <mergeCell ref="G72:I72"/>
    <mergeCell ref="J72:L72"/>
    <mergeCell ref="M72:O72"/>
    <mergeCell ref="A73:C73"/>
    <mergeCell ref="D73:F73"/>
    <mergeCell ref="G73:I73"/>
    <mergeCell ref="J73:L73"/>
    <mergeCell ref="M73:O73"/>
    <mergeCell ref="A74:C74"/>
    <mergeCell ref="D74:F74"/>
    <mergeCell ref="G74:I74"/>
    <mergeCell ref="J74:L74"/>
    <mergeCell ref="M74:O74"/>
    <mergeCell ref="A75:C75"/>
    <mergeCell ref="D75:F75"/>
    <mergeCell ref="G75:I75"/>
    <mergeCell ref="J75:L75"/>
    <mergeCell ref="M75:O75"/>
    <mergeCell ref="A76:C76"/>
    <mergeCell ref="D76:F76"/>
    <mergeCell ref="G76:I76"/>
    <mergeCell ref="J76:L76"/>
    <mergeCell ref="M76:O76"/>
    <mergeCell ref="A77:C77"/>
    <mergeCell ref="D77:F77"/>
    <mergeCell ref="G77:I77"/>
    <mergeCell ref="J77:L77"/>
    <mergeCell ref="M77:O77"/>
    <mergeCell ref="A78:C78"/>
    <mergeCell ref="D78:F78"/>
    <mergeCell ref="G78:I78"/>
    <mergeCell ref="J78:L78"/>
    <mergeCell ref="M78:O78"/>
    <mergeCell ref="A79:C79"/>
    <mergeCell ref="D79:F79"/>
    <mergeCell ref="G79:I79"/>
    <mergeCell ref="J79:L79"/>
    <mergeCell ref="M79:O79"/>
    <mergeCell ref="A80:C80"/>
    <mergeCell ref="D80:F80"/>
    <mergeCell ref="G80:I80"/>
    <mergeCell ref="J80:L80"/>
    <mergeCell ref="M80:O80"/>
    <mergeCell ref="A81:C81"/>
    <mergeCell ref="D81:F81"/>
    <mergeCell ref="G81:I81"/>
    <mergeCell ref="J81:L81"/>
    <mergeCell ref="M81:O81"/>
  </mergeCells>
  <pageMargins left="1.1811023622047201" right="0.39370078740157499" top="0.78740157480314998" bottom="0.78740157480314998" header="0.27559055118110198" footer="0.15748031496063"/>
  <pageSetup paperSize="9" scale="47" orientation="landscape" horizontalDpi="1200" verticalDpi="1200" r:id="rId1"/>
  <headerFooter alignWithMargins="0"/>
  <rowBreaks count="1" manualBreakCount="1">
    <brk id="49" max="1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4506668294322"/>
  </sheetPr>
  <dimension ref="A1:AE63"/>
  <sheetViews>
    <sheetView view="pageBreakPreview" topLeftCell="C1" zoomScale="50" zoomScaleNormal="60" workbookViewId="0">
      <selection activeCell="Q11" sqref="Q11:S11"/>
    </sheetView>
  </sheetViews>
  <sheetFormatPr defaultColWidth="9.109375" defaultRowHeight="18"/>
  <cols>
    <col min="1" max="1" width="4.44140625" style="8" customWidth="1"/>
    <col min="2" max="2" width="28.6640625" style="8" customWidth="1"/>
    <col min="3" max="6" width="11.33203125" style="8" customWidth="1"/>
    <col min="7" max="31" width="11" style="8" customWidth="1"/>
    <col min="32" max="16384" width="9.109375" style="8"/>
  </cols>
  <sheetData>
    <row r="1" spans="1:31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Q1" s="40"/>
      <c r="R1" s="40"/>
      <c r="S1" s="40"/>
      <c r="T1" s="40"/>
      <c r="U1" s="40"/>
      <c r="AB1" s="371"/>
      <c r="AC1" s="372"/>
      <c r="AD1" s="372"/>
      <c r="AE1" s="372"/>
    </row>
    <row r="2" spans="1:31" ht="18.75" customHeight="1">
      <c r="B2" s="2" t="s">
        <v>442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</row>
    <row r="3" spans="1:3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</row>
    <row r="4" spans="1:31" ht="18.75" customHeight="1">
      <c r="A4" s="333" t="s">
        <v>443</v>
      </c>
      <c r="B4" s="333" t="s">
        <v>444</v>
      </c>
      <c r="C4" s="335" t="s">
        <v>445</v>
      </c>
      <c r="D4" s="336"/>
      <c r="E4" s="336"/>
      <c r="F4" s="337"/>
      <c r="G4" s="335" t="s">
        <v>446</v>
      </c>
      <c r="H4" s="336"/>
      <c r="I4" s="336"/>
      <c r="J4" s="336"/>
      <c r="K4" s="336"/>
      <c r="L4" s="337"/>
      <c r="M4" s="335" t="s">
        <v>447</v>
      </c>
      <c r="N4" s="336"/>
      <c r="O4" s="336"/>
      <c r="P4" s="337"/>
      <c r="Q4" s="373" t="s">
        <v>448</v>
      </c>
      <c r="R4" s="374"/>
      <c r="S4" s="374"/>
      <c r="T4" s="374"/>
      <c r="U4" s="374"/>
      <c r="V4" s="374"/>
      <c r="W4" s="374"/>
      <c r="X4" s="374"/>
      <c r="Y4" s="374"/>
      <c r="Z4" s="374"/>
      <c r="AA4" s="374"/>
      <c r="AB4" s="374"/>
      <c r="AC4" s="374"/>
      <c r="AD4" s="374"/>
      <c r="AE4" s="375"/>
    </row>
    <row r="5" spans="1:31" ht="48.75" customHeight="1">
      <c r="A5" s="334"/>
      <c r="B5" s="334"/>
      <c r="C5" s="338"/>
      <c r="D5" s="339"/>
      <c r="E5" s="339"/>
      <c r="F5" s="340"/>
      <c r="G5" s="338"/>
      <c r="H5" s="339"/>
      <c r="I5" s="339"/>
      <c r="J5" s="339"/>
      <c r="K5" s="339"/>
      <c r="L5" s="340"/>
      <c r="M5" s="338"/>
      <c r="N5" s="339"/>
      <c r="O5" s="339"/>
      <c r="P5" s="340"/>
      <c r="Q5" s="233" t="s">
        <v>449</v>
      </c>
      <c r="R5" s="234"/>
      <c r="S5" s="235"/>
      <c r="T5" s="233" t="s">
        <v>450</v>
      </c>
      <c r="U5" s="234"/>
      <c r="V5" s="235"/>
      <c r="W5" s="233" t="s">
        <v>111</v>
      </c>
      <c r="X5" s="234"/>
      <c r="Y5" s="235"/>
      <c r="Z5" s="373" t="s">
        <v>451</v>
      </c>
      <c r="AA5" s="374"/>
      <c r="AB5" s="375"/>
      <c r="AC5" s="373" t="s">
        <v>452</v>
      </c>
      <c r="AD5" s="374"/>
      <c r="AE5" s="375"/>
    </row>
    <row r="6" spans="1:31" ht="18" customHeight="1">
      <c r="A6" s="11">
        <v>1</v>
      </c>
      <c r="B6" s="12">
        <v>2</v>
      </c>
      <c r="C6" s="376">
        <v>3</v>
      </c>
      <c r="D6" s="377"/>
      <c r="E6" s="377"/>
      <c r="F6" s="378"/>
      <c r="G6" s="376">
        <v>4</v>
      </c>
      <c r="H6" s="377"/>
      <c r="I6" s="377"/>
      <c r="J6" s="377"/>
      <c r="K6" s="377"/>
      <c r="L6" s="378"/>
      <c r="M6" s="376">
        <v>5</v>
      </c>
      <c r="N6" s="377"/>
      <c r="O6" s="377"/>
      <c r="P6" s="378"/>
      <c r="Q6" s="376">
        <v>6</v>
      </c>
      <c r="R6" s="377"/>
      <c r="S6" s="378"/>
      <c r="T6" s="376">
        <v>7</v>
      </c>
      <c r="U6" s="377"/>
      <c r="V6" s="378"/>
      <c r="W6" s="379">
        <v>8</v>
      </c>
      <c r="X6" s="380"/>
      <c r="Y6" s="381"/>
      <c r="Z6" s="379">
        <v>9</v>
      </c>
      <c r="AA6" s="380"/>
      <c r="AB6" s="381"/>
      <c r="AC6" s="379">
        <v>10</v>
      </c>
      <c r="AD6" s="380"/>
      <c r="AE6" s="381"/>
    </row>
    <row r="7" spans="1:31" ht="41.25" customHeight="1">
      <c r="A7" s="13">
        <v>1</v>
      </c>
      <c r="B7" s="14" t="s">
        <v>453</v>
      </c>
      <c r="C7" s="233">
        <v>2006</v>
      </c>
      <c r="D7" s="234"/>
      <c r="E7" s="234"/>
      <c r="F7" s="235"/>
      <c r="G7" s="347" t="s">
        <v>454</v>
      </c>
      <c r="H7" s="348"/>
      <c r="I7" s="348"/>
      <c r="J7" s="348"/>
      <c r="K7" s="348"/>
      <c r="L7" s="349"/>
      <c r="M7" s="361">
        <f>Q7+Z7</f>
        <v>0</v>
      </c>
      <c r="N7" s="362"/>
      <c r="O7" s="362"/>
      <c r="P7" s="363"/>
      <c r="Q7" s="366"/>
      <c r="R7" s="367"/>
      <c r="S7" s="368"/>
      <c r="T7" s="361"/>
      <c r="U7" s="362"/>
      <c r="V7" s="363"/>
      <c r="W7" s="361"/>
      <c r="X7" s="362"/>
      <c r="Y7" s="363"/>
      <c r="Z7" s="366"/>
      <c r="AA7" s="367"/>
      <c r="AB7" s="368"/>
      <c r="AC7" s="366"/>
      <c r="AD7" s="367"/>
      <c r="AE7" s="368"/>
    </row>
    <row r="8" spans="1:31" ht="41.25" customHeight="1">
      <c r="A8" s="13">
        <v>2</v>
      </c>
      <c r="B8" s="14" t="s">
        <v>455</v>
      </c>
      <c r="C8" s="233">
        <v>1996</v>
      </c>
      <c r="D8" s="234"/>
      <c r="E8" s="234"/>
      <c r="F8" s="235"/>
      <c r="G8" s="347" t="s">
        <v>454</v>
      </c>
      <c r="H8" s="348"/>
      <c r="I8" s="348"/>
      <c r="J8" s="348"/>
      <c r="K8" s="348"/>
      <c r="L8" s="349"/>
      <c r="M8" s="361">
        <f>Q8+Z8</f>
        <v>0</v>
      </c>
      <c r="N8" s="362"/>
      <c r="O8" s="362"/>
      <c r="P8" s="363"/>
      <c r="Q8" s="366"/>
      <c r="R8" s="367"/>
      <c r="S8" s="368"/>
      <c r="T8" s="361"/>
      <c r="U8" s="362"/>
      <c r="V8" s="363"/>
      <c r="W8" s="361"/>
      <c r="X8" s="362"/>
      <c r="Y8" s="363"/>
      <c r="Z8" s="366"/>
      <c r="AA8" s="367"/>
      <c r="AB8" s="368"/>
      <c r="AC8" s="366"/>
      <c r="AD8" s="367"/>
      <c r="AE8" s="368"/>
    </row>
    <row r="9" spans="1:31" ht="41.25" customHeight="1">
      <c r="A9" s="13">
        <v>3</v>
      </c>
      <c r="B9" s="14" t="s">
        <v>456</v>
      </c>
      <c r="C9" s="233">
        <v>2011</v>
      </c>
      <c r="D9" s="234"/>
      <c r="E9" s="234"/>
      <c r="F9" s="235"/>
      <c r="G9" s="347" t="s">
        <v>454</v>
      </c>
      <c r="H9" s="348"/>
      <c r="I9" s="348"/>
      <c r="J9" s="348"/>
      <c r="K9" s="348"/>
      <c r="L9" s="349"/>
      <c r="M9" s="361">
        <f>Q9+Z9</f>
        <v>3</v>
      </c>
      <c r="N9" s="362"/>
      <c r="O9" s="362"/>
      <c r="P9" s="363"/>
      <c r="Q9" s="366">
        <v>3</v>
      </c>
      <c r="R9" s="367"/>
      <c r="S9" s="368"/>
      <c r="T9" s="361"/>
      <c r="U9" s="362"/>
      <c r="V9" s="363"/>
      <c r="W9" s="361"/>
      <c r="X9" s="362"/>
      <c r="Y9" s="363"/>
      <c r="Z9" s="366"/>
      <c r="AA9" s="367"/>
      <c r="AB9" s="368"/>
      <c r="AC9" s="366"/>
      <c r="AD9" s="367"/>
      <c r="AE9" s="368"/>
    </row>
    <row r="10" spans="1:31" ht="41.25" customHeight="1">
      <c r="A10" s="14">
        <v>4</v>
      </c>
      <c r="B10" s="13" t="s">
        <v>457</v>
      </c>
      <c r="C10" s="233">
        <v>2019</v>
      </c>
      <c r="D10" s="234"/>
      <c r="E10" s="234"/>
      <c r="F10" s="235"/>
      <c r="G10" s="347" t="s">
        <v>454</v>
      </c>
      <c r="H10" s="348"/>
      <c r="I10" s="348"/>
      <c r="J10" s="348"/>
      <c r="K10" s="348"/>
      <c r="L10" s="349"/>
      <c r="M10" s="361">
        <f>Q10+Z10</f>
        <v>12</v>
      </c>
      <c r="N10" s="362"/>
      <c r="O10" s="362"/>
      <c r="P10" s="363"/>
      <c r="Q10" s="366">
        <v>12</v>
      </c>
      <c r="R10" s="367"/>
      <c r="S10" s="368"/>
      <c r="T10" s="361"/>
      <c r="U10" s="369"/>
      <c r="V10" s="370"/>
      <c r="W10" s="361"/>
      <c r="X10" s="369"/>
      <c r="Y10" s="370"/>
      <c r="Z10" s="366"/>
      <c r="AA10" s="367"/>
      <c r="AB10" s="368"/>
      <c r="AC10" s="361"/>
      <c r="AD10" s="364"/>
      <c r="AE10" s="365"/>
    </row>
    <row r="11" spans="1:31" ht="42" customHeight="1">
      <c r="A11" s="13">
        <v>5</v>
      </c>
      <c r="B11" s="14" t="s">
        <v>458</v>
      </c>
      <c r="C11" s="233">
        <v>2016</v>
      </c>
      <c r="D11" s="234"/>
      <c r="E11" s="234"/>
      <c r="F11" s="235"/>
      <c r="G11" s="347" t="s">
        <v>454</v>
      </c>
      <c r="H11" s="348"/>
      <c r="I11" s="348"/>
      <c r="J11" s="348"/>
      <c r="K11" s="348"/>
      <c r="L11" s="349"/>
      <c r="M11" s="361">
        <f>Q11+Z11</f>
        <v>0</v>
      </c>
      <c r="N11" s="362"/>
      <c r="O11" s="362"/>
      <c r="P11" s="363"/>
      <c r="Q11" s="366"/>
      <c r="R11" s="367"/>
      <c r="S11" s="368"/>
      <c r="T11" s="361"/>
      <c r="U11" s="362"/>
      <c r="V11" s="363"/>
      <c r="W11" s="361"/>
      <c r="X11" s="362"/>
      <c r="Y11" s="363"/>
      <c r="Z11" s="366"/>
      <c r="AA11" s="367"/>
      <c r="AB11" s="368"/>
      <c r="AC11" s="366"/>
      <c r="AD11" s="367"/>
      <c r="AE11" s="368"/>
    </row>
    <row r="12" spans="1:31" ht="42" customHeight="1">
      <c r="A12" s="13">
        <v>6</v>
      </c>
      <c r="B12" s="14" t="s">
        <v>459</v>
      </c>
      <c r="C12" s="233">
        <v>1990</v>
      </c>
      <c r="D12" s="364"/>
      <c r="E12" s="364"/>
      <c r="F12" s="365"/>
      <c r="G12" s="347" t="s">
        <v>454</v>
      </c>
      <c r="H12" s="348"/>
      <c r="I12" s="348"/>
      <c r="J12" s="348"/>
      <c r="K12" s="348"/>
      <c r="L12" s="349"/>
      <c r="M12" s="361">
        <f t="shared" ref="M12:M14" si="0">Q12+Z12</f>
        <v>0</v>
      </c>
      <c r="N12" s="362"/>
      <c r="O12" s="362"/>
      <c r="P12" s="363"/>
      <c r="Q12" s="366"/>
      <c r="R12" s="364"/>
      <c r="S12" s="365"/>
      <c r="T12" s="361"/>
      <c r="U12" s="364"/>
      <c r="V12" s="365"/>
      <c r="W12" s="361"/>
      <c r="X12" s="364"/>
      <c r="Y12" s="365"/>
      <c r="Z12" s="366"/>
      <c r="AA12" s="364"/>
      <c r="AB12" s="365"/>
      <c r="AC12" s="361"/>
      <c r="AD12" s="364"/>
      <c r="AE12" s="365"/>
    </row>
    <row r="13" spans="1:31" ht="42" customHeight="1">
      <c r="A13" s="13">
        <v>7</v>
      </c>
      <c r="B13" s="14" t="s">
        <v>460</v>
      </c>
      <c r="C13" s="233">
        <v>1992</v>
      </c>
      <c r="D13" s="364"/>
      <c r="E13" s="364"/>
      <c r="F13" s="365"/>
      <c r="G13" s="347" t="s">
        <v>454</v>
      </c>
      <c r="H13" s="348"/>
      <c r="I13" s="348"/>
      <c r="J13" s="348"/>
      <c r="K13" s="348"/>
      <c r="L13" s="349"/>
      <c r="M13" s="361">
        <f t="shared" si="0"/>
        <v>0</v>
      </c>
      <c r="N13" s="362"/>
      <c r="O13" s="362"/>
      <c r="P13" s="363"/>
      <c r="Q13" s="366"/>
      <c r="R13" s="364"/>
      <c r="S13" s="365"/>
      <c r="T13" s="361"/>
      <c r="U13" s="364"/>
      <c r="V13" s="365"/>
      <c r="W13" s="361"/>
      <c r="X13" s="364"/>
      <c r="Y13" s="365"/>
      <c r="Z13" s="366"/>
      <c r="AA13" s="364"/>
      <c r="AB13" s="365"/>
      <c r="AC13" s="361"/>
      <c r="AD13" s="364"/>
      <c r="AE13" s="365"/>
    </row>
    <row r="14" spans="1:31" ht="42" customHeight="1">
      <c r="A14" s="13">
        <v>8</v>
      </c>
      <c r="B14" s="14" t="s">
        <v>461</v>
      </c>
      <c r="C14" s="233">
        <v>1992</v>
      </c>
      <c r="D14" s="364"/>
      <c r="E14" s="364"/>
      <c r="F14" s="365"/>
      <c r="G14" s="347" t="s">
        <v>454</v>
      </c>
      <c r="H14" s="348"/>
      <c r="I14" s="348"/>
      <c r="J14" s="348"/>
      <c r="K14" s="348"/>
      <c r="L14" s="349"/>
      <c r="M14" s="361">
        <f t="shared" si="0"/>
        <v>0</v>
      </c>
      <c r="N14" s="362"/>
      <c r="O14" s="362"/>
      <c r="P14" s="363"/>
      <c r="Q14" s="366"/>
      <c r="R14" s="364"/>
      <c r="S14" s="365"/>
      <c r="T14" s="361"/>
      <c r="U14" s="364"/>
      <c r="V14" s="365"/>
      <c r="W14" s="361"/>
      <c r="X14" s="364"/>
      <c r="Y14" s="365"/>
      <c r="Z14" s="366"/>
      <c r="AA14" s="364"/>
      <c r="AB14" s="365"/>
      <c r="AC14" s="361"/>
      <c r="AD14" s="364"/>
      <c r="AE14" s="365"/>
    </row>
    <row r="15" spans="1:31" s="1" customFormat="1" ht="20.100000000000001" customHeight="1">
      <c r="A15" s="358" t="s">
        <v>215</v>
      </c>
      <c r="B15" s="359"/>
      <c r="C15" s="359"/>
      <c r="D15" s="359"/>
      <c r="E15" s="359"/>
      <c r="F15" s="359"/>
      <c r="G15" s="359"/>
      <c r="H15" s="359"/>
      <c r="I15" s="359"/>
      <c r="J15" s="359"/>
      <c r="K15" s="359"/>
      <c r="L15" s="360"/>
      <c r="M15" s="361">
        <f>SUM(M7:P14)</f>
        <v>15</v>
      </c>
      <c r="N15" s="362"/>
      <c r="O15" s="362"/>
      <c r="P15" s="363"/>
      <c r="Q15" s="361">
        <f>SUM(Q7:S11)</f>
        <v>15</v>
      </c>
      <c r="R15" s="362"/>
      <c r="S15" s="363"/>
      <c r="T15" s="361">
        <f>SUM(T7:V11)</f>
        <v>0</v>
      </c>
      <c r="U15" s="362"/>
      <c r="V15" s="363"/>
      <c r="W15" s="361">
        <f>SUM(W7:Y11)</f>
        <v>0</v>
      </c>
      <c r="X15" s="362"/>
      <c r="Y15" s="363"/>
      <c r="Z15" s="361">
        <f>SUM(Z7:AB14)</f>
        <v>0</v>
      </c>
      <c r="AA15" s="362"/>
      <c r="AB15" s="363"/>
      <c r="AC15" s="361">
        <f>SUM(AC7:AE11)</f>
        <v>0</v>
      </c>
      <c r="AD15" s="362"/>
      <c r="AE15" s="363"/>
    </row>
    <row r="16" spans="1:31" ht="18.75" customHeight="1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34"/>
      <c r="N16" s="34"/>
      <c r="O16" s="34"/>
      <c r="P16" s="34"/>
      <c r="Q16" s="41"/>
      <c r="R16" s="41"/>
      <c r="S16" s="41"/>
      <c r="T16" s="41"/>
      <c r="U16" s="41"/>
      <c r="V16" s="41"/>
      <c r="W16" s="42"/>
      <c r="X16" s="42"/>
      <c r="Y16" s="42"/>
      <c r="Z16" s="42"/>
      <c r="AA16" s="42"/>
      <c r="AB16" s="42"/>
      <c r="AC16" s="42"/>
      <c r="AD16" s="42"/>
      <c r="AE16" s="42"/>
    </row>
    <row r="17" spans="1:31" s="2" customFormat="1" ht="18.75" customHeight="1">
      <c r="B17" s="2" t="s">
        <v>462</v>
      </c>
    </row>
    <row r="18" spans="1:31" s="2" customFormat="1" ht="18.75" customHeight="1"/>
    <row r="19" spans="1:31" ht="18.75" customHeight="1">
      <c r="A19" s="275" t="s">
        <v>443</v>
      </c>
      <c r="B19" s="275" t="s">
        <v>463</v>
      </c>
      <c r="C19" s="238" t="s">
        <v>444</v>
      </c>
      <c r="D19" s="238"/>
      <c r="E19" s="238"/>
      <c r="F19" s="238"/>
      <c r="G19" s="238" t="s">
        <v>446</v>
      </c>
      <c r="H19" s="238"/>
      <c r="I19" s="238"/>
      <c r="J19" s="238"/>
      <c r="K19" s="238"/>
      <c r="L19" s="238"/>
      <c r="M19" s="238"/>
      <c r="N19" s="238"/>
      <c r="O19" s="238"/>
      <c r="P19" s="238"/>
      <c r="Q19" s="238" t="s">
        <v>464</v>
      </c>
      <c r="R19" s="238"/>
      <c r="S19" s="238"/>
      <c r="T19" s="238"/>
      <c r="U19" s="238"/>
      <c r="V19" s="237" t="s">
        <v>465</v>
      </c>
      <c r="W19" s="237"/>
      <c r="X19" s="237"/>
      <c r="Y19" s="237"/>
      <c r="Z19" s="237"/>
      <c r="AA19" s="237"/>
      <c r="AB19" s="237"/>
      <c r="AC19" s="237"/>
      <c r="AD19" s="237"/>
      <c r="AE19" s="237"/>
    </row>
    <row r="20" spans="1:31" ht="18.75" customHeight="1">
      <c r="A20" s="275"/>
      <c r="B20" s="275"/>
      <c r="C20" s="238"/>
      <c r="D20" s="238"/>
      <c r="E20" s="238"/>
      <c r="F20" s="238"/>
      <c r="G20" s="238"/>
      <c r="H20" s="238"/>
      <c r="I20" s="238"/>
      <c r="J20" s="238"/>
      <c r="K20" s="238"/>
      <c r="L20" s="238"/>
      <c r="M20" s="238"/>
      <c r="N20" s="238"/>
      <c r="O20" s="238"/>
      <c r="P20" s="238"/>
      <c r="Q20" s="238"/>
      <c r="R20" s="238"/>
      <c r="S20" s="238"/>
      <c r="T20" s="238"/>
      <c r="U20" s="238"/>
      <c r="V20" s="237" t="s">
        <v>466</v>
      </c>
      <c r="W20" s="237"/>
      <c r="X20" s="237" t="s">
        <v>467</v>
      </c>
      <c r="Y20" s="237"/>
      <c r="Z20" s="237"/>
      <c r="AA20" s="237"/>
      <c r="AB20" s="237"/>
      <c r="AC20" s="237"/>
      <c r="AD20" s="237"/>
      <c r="AE20" s="237"/>
    </row>
    <row r="21" spans="1:31" ht="18.75" customHeight="1">
      <c r="A21" s="275"/>
      <c r="B21" s="275"/>
      <c r="C21" s="238"/>
      <c r="D21" s="238"/>
      <c r="E21" s="238"/>
      <c r="F21" s="238"/>
      <c r="G21" s="238"/>
      <c r="H21" s="238"/>
      <c r="I21" s="238"/>
      <c r="J21" s="238"/>
      <c r="K21" s="238"/>
      <c r="L21" s="238"/>
      <c r="M21" s="238"/>
      <c r="N21" s="238"/>
      <c r="O21" s="238"/>
      <c r="P21" s="238"/>
      <c r="Q21" s="238"/>
      <c r="R21" s="238"/>
      <c r="S21" s="238"/>
      <c r="T21" s="238"/>
      <c r="U21" s="238"/>
      <c r="V21" s="237"/>
      <c r="W21" s="237"/>
      <c r="X21" s="237" t="s">
        <v>42</v>
      </c>
      <c r="Y21" s="237"/>
      <c r="Z21" s="237" t="s">
        <v>43</v>
      </c>
      <c r="AA21" s="237"/>
      <c r="AB21" s="237" t="s">
        <v>44</v>
      </c>
      <c r="AC21" s="237"/>
      <c r="AD21" s="237" t="s">
        <v>45</v>
      </c>
      <c r="AE21" s="237"/>
    </row>
    <row r="22" spans="1:31" ht="18" customHeight="1">
      <c r="A22" s="11">
        <v>1</v>
      </c>
      <c r="B22" s="11">
        <v>2</v>
      </c>
      <c r="C22" s="356">
        <v>3</v>
      </c>
      <c r="D22" s="356"/>
      <c r="E22" s="356"/>
      <c r="F22" s="356"/>
      <c r="G22" s="356">
        <v>4</v>
      </c>
      <c r="H22" s="356"/>
      <c r="I22" s="356"/>
      <c r="J22" s="356"/>
      <c r="K22" s="356"/>
      <c r="L22" s="356"/>
      <c r="M22" s="356"/>
      <c r="N22" s="356"/>
      <c r="O22" s="356"/>
      <c r="P22" s="356"/>
      <c r="Q22" s="356">
        <v>5</v>
      </c>
      <c r="R22" s="356"/>
      <c r="S22" s="356"/>
      <c r="T22" s="356"/>
      <c r="U22" s="356"/>
      <c r="V22" s="356">
        <v>6</v>
      </c>
      <c r="W22" s="356"/>
      <c r="X22" s="357">
        <v>7</v>
      </c>
      <c r="Y22" s="357"/>
      <c r="Z22" s="357">
        <v>8</v>
      </c>
      <c r="AA22" s="357"/>
      <c r="AB22" s="357">
        <v>9</v>
      </c>
      <c r="AC22" s="357"/>
      <c r="AD22" s="357">
        <v>10</v>
      </c>
      <c r="AE22" s="357"/>
    </row>
    <row r="23" spans="1:31" ht="20.100000000000001" customHeight="1">
      <c r="A23" s="17"/>
      <c r="B23" s="18"/>
      <c r="C23" s="353"/>
      <c r="D23" s="353"/>
      <c r="E23" s="353"/>
      <c r="F23" s="353"/>
      <c r="G23" s="354"/>
      <c r="H23" s="354"/>
      <c r="I23" s="354"/>
      <c r="J23" s="354"/>
      <c r="K23" s="354"/>
      <c r="L23" s="354"/>
      <c r="M23" s="354"/>
      <c r="N23" s="354"/>
      <c r="O23" s="354"/>
      <c r="P23" s="354"/>
      <c r="Q23" s="355"/>
      <c r="R23" s="355"/>
      <c r="S23" s="355"/>
      <c r="T23" s="355"/>
      <c r="U23" s="355"/>
      <c r="V23" s="356"/>
      <c r="W23" s="356"/>
      <c r="X23" s="356"/>
      <c r="Y23" s="356"/>
      <c r="Z23" s="356"/>
      <c r="AA23" s="356"/>
      <c r="AB23" s="356"/>
      <c r="AC23" s="356"/>
      <c r="AD23" s="356"/>
      <c r="AE23" s="356"/>
    </row>
    <row r="24" spans="1:31" ht="20.100000000000001" customHeight="1">
      <c r="A24" s="17"/>
      <c r="B24" s="18"/>
      <c r="C24" s="353"/>
      <c r="D24" s="353"/>
      <c r="E24" s="353"/>
      <c r="F24" s="353"/>
      <c r="G24" s="354"/>
      <c r="H24" s="354"/>
      <c r="I24" s="354"/>
      <c r="J24" s="354"/>
      <c r="K24" s="354"/>
      <c r="L24" s="354"/>
      <c r="M24" s="354"/>
      <c r="N24" s="354"/>
      <c r="O24" s="354"/>
      <c r="P24" s="354"/>
      <c r="Q24" s="355"/>
      <c r="R24" s="355"/>
      <c r="S24" s="355"/>
      <c r="T24" s="355"/>
      <c r="U24" s="355"/>
      <c r="V24" s="356"/>
      <c r="W24" s="356"/>
      <c r="X24" s="356"/>
      <c r="Y24" s="356"/>
      <c r="Z24" s="356"/>
      <c r="AA24" s="356"/>
      <c r="AB24" s="356"/>
      <c r="AC24" s="356"/>
      <c r="AD24" s="356"/>
      <c r="AE24" s="356"/>
    </row>
    <row r="25" spans="1:31" ht="20.100000000000001" customHeight="1">
      <c r="A25" s="275" t="s">
        <v>215</v>
      </c>
      <c r="B25" s="275"/>
      <c r="C25" s="275"/>
      <c r="D25" s="275"/>
      <c r="E25" s="275"/>
      <c r="F25" s="275"/>
      <c r="G25" s="275"/>
      <c r="H25" s="275"/>
      <c r="I25" s="275"/>
      <c r="J25" s="275"/>
      <c r="K25" s="275"/>
      <c r="L25" s="275"/>
      <c r="M25" s="275"/>
      <c r="N25" s="275"/>
      <c r="O25" s="275"/>
      <c r="P25" s="275"/>
      <c r="Q25" s="275"/>
      <c r="R25" s="275"/>
      <c r="S25" s="275"/>
      <c r="T25" s="275"/>
      <c r="U25" s="275"/>
      <c r="V25" s="238">
        <f>SUM(V23:W24)</f>
        <v>0</v>
      </c>
      <c r="W25" s="238"/>
      <c r="X25" s="238">
        <f>SUM(X23:Y24)</f>
        <v>0</v>
      </c>
      <c r="Y25" s="238"/>
      <c r="Z25" s="238">
        <f>SUM(Z23:AA24)</f>
        <v>0</v>
      </c>
      <c r="AA25" s="238"/>
      <c r="AB25" s="238">
        <f>SUM(AB23:AC24)</f>
        <v>0</v>
      </c>
      <c r="AC25" s="238"/>
      <c r="AD25" s="238">
        <f>SUM(AD23:AE24)</f>
        <v>0</v>
      </c>
      <c r="AE25" s="238"/>
    </row>
    <row r="26" spans="1:3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Q26" s="40"/>
      <c r="R26" s="40"/>
      <c r="S26" s="40"/>
      <c r="T26" s="40"/>
      <c r="U26" s="40"/>
      <c r="AE26" s="40"/>
    </row>
    <row r="27" spans="1:31" s="2" customFormat="1" ht="18.75" customHeight="1">
      <c r="B27" s="2" t="s">
        <v>468</v>
      </c>
    </row>
    <row r="28" spans="1:31" ht="22.5" customHeight="1">
      <c r="A28" s="19"/>
      <c r="B28" s="19"/>
      <c r="C28" s="19"/>
      <c r="D28" s="19"/>
      <c r="E28" s="19"/>
      <c r="F28" s="19"/>
      <c r="G28" s="19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19"/>
      <c r="AD28" s="45" t="s">
        <v>469</v>
      </c>
    </row>
    <row r="29" spans="1:31" ht="30" customHeight="1">
      <c r="A29" s="238" t="s">
        <v>443</v>
      </c>
      <c r="B29" s="238" t="s">
        <v>470</v>
      </c>
      <c r="C29" s="238"/>
      <c r="D29" s="238"/>
      <c r="E29" s="238"/>
      <c r="F29" s="238"/>
      <c r="G29" s="233" t="s">
        <v>471</v>
      </c>
      <c r="H29" s="234"/>
      <c r="I29" s="234"/>
      <c r="J29" s="235"/>
      <c r="K29" s="233" t="s">
        <v>472</v>
      </c>
      <c r="L29" s="234"/>
      <c r="M29" s="234"/>
      <c r="N29" s="235"/>
      <c r="O29" s="233" t="s">
        <v>473</v>
      </c>
      <c r="P29" s="234"/>
      <c r="Q29" s="234"/>
      <c r="R29" s="235"/>
      <c r="S29" s="233" t="s">
        <v>474</v>
      </c>
      <c r="T29" s="234"/>
      <c r="U29" s="234"/>
      <c r="V29" s="235"/>
      <c r="W29" s="233" t="s">
        <v>215</v>
      </c>
      <c r="X29" s="234"/>
      <c r="Y29" s="234"/>
      <c r="Z29" s="235"/>
    </row>
    <row r="30" spans="1:31" ht="39.9" customHeight="1">
      <c r="A30" s="238"/>
      <c r="B30" s="238"/>
      <c r="C30" s="238"/>
      <c r="D30" s="238"/>
      <c r="E30" s="238"/>
      <c r="F30" s="238"/>
      <c r="G30" s="16" t="s">
        <v>42</v>
      </c>
      <c r="H30" s="16" t="s">
        <v>43</v>
      </c>
      <c r="I30" s="16" t="s">
        <v>44</v>
      </c>
      <c r="J30" s="16" t="s">
        <v>45</v>
      </c>
      <c r="K30" s="16" t="s">
        <v>42</v>
      </c>
      <c r="L30" s="16" t="s">
        <v>43</v>
      </c>
      <c r="M30" s="16" t="s">
        <v>44</v>
      </c>
      <c r="N30" s="16" t="s">
        <v>45</v>
      </c>
      <c r="O30" s="16" t="s">
        <v>42</v>
      </c>
      <c r="P30" s="16" t="s">
        <v>43</v>
      </c>
      <c r="Q30" s="16" t="s">
        <v>44</v>
      </c>
      <c r="R30" s="16" t="s">
        <v>45</v>
      </c>
      <c r="S30" s="16" t="s">
        <v>42</v>
      </c>
      <c r="T30" s="16" t="s">
        <v>43</v>
      </c>
      <c r="U30" s="16" t="s">
        <v>44</v>
      </c>
      <c r="V30" s="16" t="s">
        <v>45</v>
      </c>
      <c r="W30" s="16" t="s">
        <v>42</v>
      </c>
      <c r="X30" s="16" t="s">
        <v>43</v>
      </c>
      <c r="Y30" s="16" t="s">
        <v>44</v>
      </c>
      <c r="Z30" s="16" t="s">
        <v>45</v>
      </c>
    </row>
    <row r="31" spans="1:31" ht="18" customHeight="1">
      <c r="A31" s="16"/>
      <c r="B31" s="238">
        <v>2</v>
      </c>
      <c r="C31" s="238"/>
      <c r="D31" s="238"/>
      <c r="E31" s="238"/>
      <c r="F31" s="238"/>
      <c r="G31" s="16">
        <v>3</v>
      </c>
      <c r="H31" s="16">
        <v>4</v>
      </c>
      <c r="I31" s="16">
        <v>5</v>
      </c>
      <c r="J31" s="16">
        <v>6</v>
      </c>
      <c r="K31" s="16">
        <v>7</v>
      </c>
      <c r="L31" s="16">
        <v>8</v>
      </c>
      <c r="M31" s="16">
        <v>9</v>
      </c>
      <c r="N31" s="16">
        <v>10</v>
      </c>
      <c r="O31" s="16">
        <v>11</v>
      </c>
      <c r="P31" s="16">
        <v>12</v>
      </c>
      <c r="Q31" s="16">
        <v>13</v>
      </c>
      <c r="R31" s="16">
        <v>14</v>
      </c>
      <c r="S31" s="16">
        <v>15</v>
      </c>
      <c r="T31" s="16">
        <v>16</v>
      </c>
      <c r="U31" s="16">
        <v>17</v>
      </c>
      <c r="V31" s="16">
        <v>18</v>
      </c>
      <c r="W31" s="16">
        <v>19</v>
      </c>
      <c r="X31" s="16">
        <v>20</v>
      </c>
      <c r="Y31" s="16">
        <v>21</v>
      </c>
      <c r="Z31" s="28">
        <v>22</v>
      </c>
    </row>
    <row r="32" spans="1:31" ht="44.25" customHeight="1">
      <c r="A32" s="21">
        <v>1</v>
      </c>
      <c r="B32" s="347"/>
      <c r="C32" s="348"/>
      <c r="D32" s="348"/>
      <c r="E32" s="348"/>
      <c r="F32" s="349"/>
      <c r="G32" s="22"/>
      <c r="H32" s="16"/>
      <c r="I32" s="16"/>
      <c r="J32" s="16"/>
      <c r="K32" s="35"/>
      <c r="L32" s="35"/>
      <c r="M32" s="35"/>
      <c r="N32" s="36" t="e">
        <f>L32/K32%</f>
        <v>#DIV/0!</v>
      </c>
      <c r="O32" s="37"/>
      <c r="P32" s="16"/>
      <c r="Q32" s="16">
        <f>P32-O32</f>
        <v>0</v>
      </c>
      <c r="R32" s="36" t="e">
        <f>P32/O32%</f>
        <v>#DIV/0!</v>
      </c>
      <c r="S32" s="16"/>
      <c r="T32" s="16"/>
      <c r="U32" s="16">
        <f>T32-S32</f>
        <v>0</v>
      </c>
      <c r="V32" s="43" t="e">
        <f>T32/S32%</f>
        <v>#DIV/0!</v>
      </c>
      <c r="W32" s="35">
        <f>K32+O32+S32</f>
        <v>0</v>
      </c>
      <c r="X32" s="35">
        <f>L32+P32+T32</f>
        <v>0</v>
      </c>
      <c r="Y32" s="35">
        <f>X32-W32</f>
        <v>0</v>
      </c>
      <c r="Z32" s="36" t="e">
        <f>X32/W32%</f>
        <v>#DIV/0!</v>
      </c>
    </row>
    <row r="33" spans="1:31" ht="27" customHeight="1">
      <c r="A33" s="23">
        <v>2</v>
      </c>
      <c r="B33" s="347"/>
      <c r="C33" s="348"/>
      <c r="D33" s="348"/>
      <c r="E33" s="348"/>
      <c r="F33" s="349"/>
      <c r="G33" s="16"/>
      <c r="H33" s="16"/>
      <c r="I33" s="16"/>
      <c r="J33" s="16"/>
      <c r="K33" s="35"/>
      <c r="L33" s="35"/>
      <c r="M33" s="35">
        <f>L33-K33</f>
        <v>0</v>
      </c>
      <c r="N33" s="36" t="e">
        <f>L33/K33%</f>
        <v>#DIV/0!</v>
      </c>
      <c r="O33" s="16"/>
      <c r="P33" s="16"/>
      <c r="Q33" s="16">
        <f>P33-O33</f>
        <v>0</v>
      </c>
      <c r="R33" s="36" t="e">
        <f>P33/O33%</f>
        <v>#DIV/0!</v>
      </c>
      <c r="S33" s="16"/>
      <c r="T33" s="16"/>
      <c r="U33" s="16"/>
      <c r="V33" s="43"/>
      <c r="W33" s="35">
        <f>K33+O33+S33</f>
        <v>0</v>
      </c>
      <c r="X33" s="35">
        <f>L33+P33+T33</f>
        <v>0</v>
      </c>
      <c r="Y33" s="35">
        <f>X33-W33</f>
        <v>0</v>
      </c>
      <c r="Z33" s="36" t="e">
        <f>X33/W33%</f>
        <v>#DIV/0!</v>
      </c>
    </row>
    <row r="34" spans="1:31" s="1" customFormat="1" ht="20.25" customHeight="1">
      <c r="A34" s="350" t="s">
        <v>215</v>
      </c>
      <c r="B34" s="351"/>
      <c r="C34" s="351"/>
      <c r="D34" s="351"/>
      <c r="E34" s="351"/>
      <c r="F34" s="352"/>
      <c r="G34" s="24">
        <f t="shared" ref="G34:Z34" si="1">SUM(G32:G32)</f>
        <v>0</v>
      </c>
      <c r="H34" s="25">
        <f t="shared" si="1"/>
        <v>0</v>
      </c>
      <c r="I34" s="25">
        <f t="shared" si="1"/>
        <v>0</v>
      </c>
      <c r="J34" s="25">
        <f t="shared" si="1"/>
        <v>0</v>
      </c>
      <c r="K34" s="38">
        <f>K32+K33</f>
        <v>0</v>
      </c>
      <c r="L34" s="38">
        <f>L32+L33</f>
        <v>0</v>
      </c>
      <c r="M34" s="38">
        <f t="shared" si="1"/>
        <v>0</v>
      </c>
      <c r="N34" s="39" t="e">
        <f t="shared" si="1"/>
        <v>#DIV/0!</v>
      </c>
      <c r="O34" s="25">
        <f t="shared" si="1"/>
        <v>0</v>
      </c>
      <c r="P34" s="25">
        <f>P32+P33</f>
        <v>0</v>
      </c>
      <c r="Q34" s="25">
        <f>Q32+Q33</f>
        <v>0</v>
      </c>
      <c r="R34" s="36" t="e">
        <f>R32+R33</f>
        <v>#DIV/0!</v>
      </c>
      <c r="S34" s="25">
        <f t="shared" si="1"/>
        <v>0</v>
      </c>
      <c r="T34" s="25">
        <f t="shared" si="1"/>
        <v>0</v>
      </c>
      <c r="U34" s="25">
        <f t="shared" si="1"/>
        <v>0</v>
      </c>
      <c r="V34" s="44" t="e">
        <f t="shared" si="1"/>
        <v>#DIV/0!</v>
      </c>
      <c r="W34" s="38">
        <f t="shared" ref="W34:Y34" si="2">K34+O34</f>
        <v>0</v>
      </c>
      <c r="X34" s="38">
        <f t="shared" si="2"/>
        <v>0</v>
      </c>
      <c r="Y34" s="38">
        <f t="shared" si="2"/>
        <v>0</v>
      </c>
      <c r="Z34" s="39" t="e">
        <f t="shared" si="1"/>
        <v>#DIV/0!</v>
      </c>
    </row>
    <row r="35" spans="1:31" ht="20.100000000000001" customHeight="1">
      <c r="A35" s="343" t="s">
        <v>475</v>
      </c>
      <c r="B35" s="344"/>
      <c r="C35" s="344"/>
      <c r="D35" s="344"/>
      <c r="E35" s="344"/>
      <c r="F35" s="345"/>
      <c r="G35" s="16"/>
      <c r="H35" s="16"/>
      <c r="I35" s="16"/>
      <c r="J35" s="16"/>
      <c r="K35" s="35"/>
      <c r="L35" s="35">
        <v>100</v>
      </c>
      <c r="M35" s="35">
        <v>100</v>
      </c>
      <c r="N35" s="35">
        <v>100</v>
      </c>
      <c r="O35" s="35">
        <v>100</v>
      </c>
      <c r="P35" s="35">
        <v>100</v>
      </c>
      <c r="Q35" s="35">
        <v>100</v>
      </c>
      <c r="R35" s="35">
        <v>100</v>
      </c>
      <c r="S35" s="16"/>
      <c r="T35" s="16"/>
      <c r="U35" s="16"/>
      <c r="V35" s="16"/>
      <c r="W35" s="16">
        <v>100</v>
      </c>
      <c r="X35" s="16">
        <v>100</v>
      </c>
      <c r="Y35" s="16">
        <v>100</v>
      </c>
      <c r="Z35" s="16">
        <v>100</v>
      </c>
    </row>
    <row r="36" spans="1:31" ht="20.100000000000001" customHeight="1">
      <c r="A36" s="26"/>
      <c r="B36" s="26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</row>
    <row r="37" spans="1:31" s="2" customFormat="1" ht="20.100000000000001" customHeight="1">
      <c r="B37" s="2" t="s">
        <v>476</v>
      </c>
    </row>
    <row r="38" spans="1:31" s="3" customFormat="1" ht="20.100000000000001" customHeight="1">
      <c r="A38" s="8"/>
      <c r="B38" s="8"/>
      <c r="C38" s="8"/>
      <c r="D38" s="8"/>
      <c r="E38" s="8"/>
      <c r="F38" s="8"/>
      <c r="G38" s="8"/>
      <c r="H38" s="8"/>
      <c r="I38" s="8"/>
      <c r="K38" s="8"/>
      <c r="AD38" s="45" t="s">
        <v>469</v>
      </c>
    </row>
    <row r="39" spans="1:31" s="4" customFormat="1" ht="34.5" customHeight="1">
      <c r="A39" s="237" t="s">
        <v>477</v>
      </c>
      <c r="B39" s="238" t="s">
        <v>478</v>
      </c>
      <c r="C39" s="238" t="s">
        <v>479</v>
      </c>
      <c r="D39" s="238"/>
      <c r="E39" s="238" t="s">
        <v>480</v>
      </c>
      <c r="F39" s="238"/>
      <c r="G39" s="238" t="s">
        <v>481</v>
      </c>
      <c r="H39" s="238"/>
      <c r="I39" s="238" t="s">
        <v>482</v>
      </c>
      <c r="J39" s="238"/>
      <c r="K39" s="238" t="s">
        <v>483</v>
      </c>
      <c r="L39" s="238"/>
      <c r="M39" s="238"/>
      <c r="N39" s="238"/>
      <c r="O39" s="238"/>
      <c r="P39" s="238"/>
      <c r="Q39" s="238"/>
      <c r="R39" s="238"/>
      <c r="S39" s="238"/>
      <c r="T39" s="238"/>
      <c r="U39" s="238" t="s">
        <v>484</v>
      </c>
      <c r="V39" s="238"/>
      <c r="W39" s="238"/>
      <c r="X39" s="238"/>
      <c r="Y39" s="238"/>
      <c r="Z39" s="238" t="s">
        <v>485</v>
      </c>
      <c r="AA39" s="238"/>
      <c r="AB39" s="238"/>
      <c r="AC39" s="238"/>
      <c r="AD39" s="238"/>
      <c r="AE39" s="238"/>
    </row>
    <row r="40" spans="1:31" s="4" customFormat="1" ht="52.5" customHeight="1">
      <c r="A40" s="237"/>
      <c r="B40" s="238"/>
      <c r="C40" s="238"/>
      <c r="D40" s="238"/>
      <c r="E40" s="238"/>
      <c r="F40" s="238"/>
      <c r="G40" s="238"/>
      <c r="H40" s="238"/>
      <c r="I40" s="238"/>
      <c r="J40" s="238"/>
      <c r="K40" s="238" t="s">
        <v>486</v>
      </c>
      <c r="L40" s="238"/>
      <c r="M40" s="238" t="s">
        <v>487</v>
      </c>
      <c r="N40" s="238"/>
      <c r="O40" s="238" t="s">
        <v>488</v>
      </c>
      <c r="P40" s="238"/>
      <c r="Q40" s="238"/>
      <c r="R40" s="238"/>
      <c r="S40" s="238"/>
      <c r="T40" s="238"/>
      <c r="U40" s="238"/>
      <c r="V40" s="238"/>
      <c r="W40" s="238"/>
      <c r="X40" s="238"/>
      <c r="Y40" s="238"/>
      <c r="Z40" s="238"/>
      <c r="AA40" s="238"/>
      <c r="AB40" s="238"/>
      <c r="AC40" s="238"/>
      <c r="AD40" s="238"/>
      <c r="AE40" s="238"/>
    </row>
    <row r="41" spans="1:31" s="5" customFormat="1" ht="82.5" customHeight="1">
      <c r="A41" s="237"/>
      <c r="B41" s="238"/>
      <c r="C41" s="238"/>
      <c r="D41" s="238"/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38" t="s">
        <v>489</v>
      </c>
      <c r="P41" s="238"/>
      <c r="Q41" s="238" t="s">
        <v>490</v>
      </c>
      <c r="R41" s="238"/>
      <c r="S41" s="238" t="s">
        <v>491</v>
      </c>
      <c r="T41" s="238"/>
      <c r="U41" s="238"/>
      <c r="V41" s="238"/>
      <c r="W41" s="238"/>
      <c r="X41" s="238"/>
      <c r="Y41" s="238"/>
      <c r="Z41" s="238"/>
      <c r="AA41" s="238"/>
      <c r="AB41" s="238"/>
      <c r="AC41" s="238"/>
      <c r="AD41" s="238"/>
      <c r="AE41" s="238"/>
    </row>
    <row r="42" spans="1:31" s="4" customFormat="1" ht="18" customHeight="1">
      <c r="A42" s="28">
        <v>1</v>
      </c>
      <c r="B42" s="16">
        <v>2</v>
      </c>
      <c r="C42" s="238">
        <v>3</v>
      </c>
      <c r="D42" s="238"/>
      <c r="E42" s="238">
        <v>4</v>
      </c>
      <c r="F42" s="238"/>
      <c r="G42" s="238">
        <v>5</v>
      </c>
      <c r="H42" s="238"/>
      <c r="I42" s="238">
        <v>6</v>
      </c>
      <c r="J42" s="238"/>
      <c r="K42" s="233">
        <v>7</v>
      </c>
      <c r="L42" s="235"/>
      <c r="M42" s="233">
        <v>8</v>
      </c>
      <c r="N42" s="235"/>
      <c r="O42" s="238">
        <v>9</v>
      </c>
      <c r="P42" s="238"/>
      <c r="Q42" s="237">
        <v>10</v>
      </c>
      <c r="R42" s="237"/>
      <c r="S42" s="238">
        <v>11</v>
      </c>
      <c r="T42" s="238"/>
      <c r="U42" s="238">
        <v>12</v>
      </c>
      <c r="V42" s="238"/>
      <c r="W42" s="238"/>
      <c r="X42" s="238"/>
      <c r="Y42" s="238"/>
      <c r="Z42" s="238">
        <v>13</v>
      </c>
      <c r="AA42" s="238"/>
      <c r="AB42" s="238"/>
      <c r="AC42" s="238"/>
      <c r="AD42" s="238"/>
      <c r="AE42" s="238"/>
    </row>
    <row r="43" spans="1:31" s="4" customFormat="1" ht="20.100000000000001" customHeight="1">
      <c r="A43" s="23"/>
      <c r="B43" s="29"/>
      <c r="C43" s="346"/>
      <c r="D43" s="346"/>
      <c r="E43" s="238"/>
      <c r="F43" s="238"/>
      <c r="G43" s="238"/>
      <c r="H43" s="238"/>
      <c r="I43" s="238"/>
      <c r="J43" s="238"/>
      <c r="K43" s="233"/>
      <c r="L43" s="235"/>
      <c r="M43" s="233"/>
      <c r="N43" s="235"/>
      <c r="O43" s="238"/>
      <c r="P43" s="238"/>
      <c r="Q43" s="238"/>
      <c r="R43" s="238"/>
      <c r="S43" s="238"/>
      <c r="T43" s="238"/>
      <c r="U43" s="341"/>
      <c r="V43" s="341"/>
      <c r="W43" s="341"/>
      <c r="X43" s="341"/>
      <c r="Y43" s="341"/>
      <c r="Z43" s="342"/>
      <c r="AA43" s="342"/>
      <c r="AB43" s="342"/>
      <c r="AC43" s="342"/>
      <c r="AD43" s="342"/>
      <c r="AE43" s="342"/>
    </row>
    <row r="44" spans="1:31" s="4" customFormat="1" ht="20.100000000000001" customHeight="1">
      <c r="A44" s="23"/>
      <c r="B44" s="29"/>
      <c r="C44" s="346"/>
      <c r="D44" s="346"/>
      <c r="E44" s="238"/>
      <c r="F44" s="238"/>
      <c r="G44" s="238"/>
      <c r="H44" s="238"/>
      <c r="I44" s="238"/>
      <c r="J44" s="238"/>
      <c r="K44" s="233"/>
      <c r="L44" s="235"/>
      <c r="M44" s="233"/>
      <c r="N44" s="235"/>
      <c r="O44" s="238"/>
      <c r="P44" s="238"/>
      <c r="Q44" s="238"/>
      <c r="R44" s="238"/>
      <c r="S44" s="238"/>
      <c r="T44" s="238"/>
      <c r="U44" s="341"/>
      <c r="V44" s="341"/>
      <c r="W44" s="341"/>
      <c r="X44" s="341"/>
      <c r="Y44" s="341"/>
      <c r="Z44" s="342"/>
      <c r="AA44" s="342"/>
      <c r="AB44" s="342"/>
      <c r="AC44" s="342"/>
      <c r="AD44" s="342"/>
      <c r="AE44" s="342"/>
    </row>
    <row r="45" spans="1:31" s="4" customFormat="1" ht="20.100000000000001" customHeight="1">
      <c r="A45" s="343" t="s">
        <v>215</v>
      </c>
      <c r="B45" s="344"/>
      <c r="C45" s="344"/>
      <c r="D45" s="345"/>
      <c r="E45" s="238">
        <f>SUM(E43:F44)</f>
        <v>0</v>
      </c>
      <c r="F45" s="238"/>
      <c r="G45" s="238">
        <f>SUM(G43:H44)</f>
        <v>0</v>
      </c>
      <c r="H45" s="238"/>
      <c r="I45" s="238">
        <f>SUM(I43:J44)</f>
        <v>0</v>
      </c>
      <c r="J45" s="238"/>
      <c r="K45" s="238">
        <f>SUM(K43:L44)</f>
        <v>0</v>
      </c>
      <c r="L45" s="238"/>
      <c r="M45" s="238">
        <f>SUM(M43:N44)</f>
        <v>0</v>
      </c>
      <c r="N45" s="238"/>
      <c r="O45" s="238">
        <f>SUM(O43:P44)</f>
        <v>0</v>
      </c>
      <c r="P45" s="238"/>
      <c r="Q45" s="238">
        <f>SUM(Q43:R44)</f>
        <v>0</v>
      </c>
      <c r="R45" s="238"/>
      <c r="S45" s="238">
        <f>SUM(S43:T44)</f>
        <v>0</v>
      </c>
      <c r="T45" s="238"/>
      <c r="U45" s="341"/>
      <c r="V45" s="341"/>
      <c r="W45" s="341"/>
      <c r="X45" s="341"/>
      <c r="Y45" s="341"/>
      <c r="Z45" s="342"/>
      <c r="AA45" s="342"/>
      <c r="AB45" s="342"/>
      <c r="AC45" s="342"/>
      <c r="AD45" s="342"/>
      <c r="AE45" s="342"/>
    </row>
    <row r="46" spans="1:31" ht="20.100000000000001" customHeight="1">
      <c r="A46" s="26"/>
      <c r="B46" s="26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</row>
    <row r="47" spans="1:31" ht="20.100000000000001" customHeight="1">
      <c r="A47" s="26"/>
      <c r="B47" s="26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</row>
    <row r="48" spans="1:31" s="6" customFormat="1" ht="20.100000000000001" customHeight="1">
      <c r="C48" s="2"/>
      <c r="D48" s="2"/>
      <c r="E48" s="2"/>
      <c r="F48" s="2"/>
      <c r="G48" s="2"/>
      <c r="H48" s="2"/>
      <c r="I48" s="2"/>
      <c r="J48" s="2"/>
      <c r="K48" s="2"/>
    </row>
    <row r="49" spans="2:26" s="7" customFormat="1" ht="36" customHeight="1">
      <c r="B49" s="328" t="s">
        <v>492</v>
      </c>
      <c r="C49" s="329"/>
      <c r="D49" s="329"/>
      <c r="E49" s="329"/>
      <c r="F49" s="329"/>
      <c r="G49" s="30"/>
      <c r="H49" s="30"/>
      <c r="I49" s="30"/>
      <c r="J49" s="30"/>
      <c r="K49" s="30"/>
      <c r="L49" s="330" t="s">
        <v>493</v>
      </c>
      <c r="M49" s="330"/>
      <c r="N49" s="330"/>
      <c r="O49" s="330"/>
      <c r="P49" s="330"/>
      <c r="V49" s="331" t="s">
        <v>494</v>
      </c>
      <c r="W49" s="332"/>
      <c r="X49" s="332"/>
      <c r="Y49" s="332"/>
      <c r="Z49" s="332"/>
    </row>
    <row r="50" spans="2:26" s="6" customFormat="1" ht="19.5" customHeight="1">
      <c r="B50" s="31"/>
      <c r="C50" s="6" t="s">
        <v>349</v>
      </c>
      <c r="E50" s="31"/>
      <c r="F50" s="31"/>
      <c r="G50" s="31"/>
      <c r="H50" s="31"/>
      <c r="I50" s="31"/>
      <c r="J50" s="31"/>
      <c r="K50" s="31"/>
      <c r="M50" s="31"/>
      <c r="N50" s="6" t="s">
        <v>495</v>
      </c>
      <c r="O50" s="31"/>
      <c r="Q50" s="31"/>
      <c r="R50" s="31"/>
      <c r="S50" s="31"/>
      <c r="V50" s="231" t="s">
        <v>496</v>
      </c>
      <c r="W50" s="231"/>
      <c r="X50" s="231"/>
      <c r="Y50" s="231"/>
      <c r="Z50" s="231"/>
    </row>
    <row r="51" spans="2:26" ht="20.100000000000001" customHeight="1"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</row>
    <row r="52" spans="2:26" ht="20.100000000000001" customHeight="1"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</row>
    <row r="53" spans="2:26"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</row>
    <row r="54" spans="2:26">
      <c r="B54" s="26"/>
    </row>
    <row r="57" spans="2:26">
      <c r="B57" s="33"/>
    </row>
    <row r="58" spans="2:26">
      <c r="B58" s="33"/>
    </row>
    <row r="59" spans="2:26">
      <c r="B59" s="33"/>
    </row>
    <row r="60" spans="2:26">
      <c r="B60" s="33"/>
    </row>
    <row r="61" spans="2:26">
      <c r="B61" s="33"/>
    </row>
    <row r="62" spans="2:26">
      <c r="B62" s="33"/>
    </row>
    <row r="63" spans="2:26">
      <c r="B63" s="33"/>
    </row>
  </sheetData>
  <sheetProtection formatCells="0" formatColumns="0" formatRows="0" insertColumns="0" insertRows="0" insertHyperlinks="0" deleteColumns="0" deleteRows="0" sort="0" autoFilter="0" pivotTables="0"/>
  <customSheetViews>
    <customSheetView guid="{1E3D5FB9-014E-4051-8AD5-DB0A17D05797}" scale="70" showPageBreaks="1" printArea="1" view="pageBreakPreview" topLeftCell="A14">
      <selection activeCell="N33" sqref="N33"/>
      <pageMargins left="1.1811023622047201" right="0.39370078740157499" top="0.78740157480314998" bottom="0.78740157480314998" header="0.27559055118110198" footer="0.31496062992126"/>
      <pageSetup paperSize="9" scale="35" orientation="landscape" verticalDpi="1200"/>
      <headerFooter alignWithMargins="0"/>
    </customSheetView>
    <customSheetView guid="{43DCEB14-ADF8-4168-9283-6542A71D3CF7}" scale="70" showPageBreaks="1" printArea="1" view="pageBreakPreview" topLeftCell="A13">
      <selection activeCell="B31" sqref="B31:F31"/>
      <pageMargins left="1.1811023622047201" right="0.39370078740157499" top="0.78740157480314998" bottom="0.78740157480314998" header="0.27559055118110198" footer="0.31496062992126"/>
      <pageSetup paperSize="9" scale="35" orientation="landscape" verticalDpi="1200"/>
      <headerFooter alignWithMargins="0"/>
    </customSheetView>
  </customSheetViews>
  <mergeCells count="208">
    <mergeCell ref="AB1:AE1"/>
    <mergeCell ref="Q4:AE4"/>
    <mergeCell ref="Q5:S5"/>
    <mergeCell ref="T5:V5"/>
    <mergeCell ref="W5:Y5"/>
    <mergeCell ref="Z5:AB5"/>
    <mergeCell ref="AC5:AE5"/>
    <mergeCell ref="C6:F6"/>
    <mergeCell ref="G6:L6"/>
    <mergeCell ref="M6:P6"/>
    <mergeCell ref="Q6:S6"/>
    <mergeCell ref="T6:V6"/>
    <mergeCell ref="W6:Y6"/>
    <mergeCell ref="Z6:AB6"/>
    <mergeCell ref="AC6:AE6"/>
    <mergeCell ref="C7:F7"/>
    <mergeCell ref="G7:L7"/>
    <mergeCell ref="M7:P7"/>
    <mergeCell ref="Q7:S7"/>
    <mergeCell ref="T7:V7"/>
    <mergeCell ref="W7:Y7"/>
    <mergeCell ref="Z7:AB7"/>
    <mergeCell ref="AC7:AE7"/>
    <mergeCell ref="C8:F8"/>
    <mergeCell ref="G8:L8"/>
    <mergeCell ref="M8:P8"/>
    <mergeCell ref="Q8:S8"/>
    <mergeCell ref="T8:V8"/>
    <mergeCell ref="W8:Y8"/>
    <mergeCell ref="Z8:AB8"/>
    <mergeCell ref="AC8:AE8"/>
    <mergeCell ref="C9:F9"/>
    <mergeCell ref="G9:L9"/>
    <mergeCell ref="M9:P9"/>
    <mergeCell ref="Q9:S9"/>
    <mergeCell ref="T9:V9"/>
    <mergeCell ref="W9:Y9"/>
    <mergeCell ref="Z9:AB9"/>
    <mergeCell ref="AC9:AE9"/>
    <mergeCell ref="C10:F10"/>
    <mergeCell ref="G10:L10"/>
    <mergeCell ref="M10:P10"/>
    <mergeCell ref="Q10:S10"/>
    <mergeCell ref="T10:V10"/>
    <mergeCell ref="W10:Y10"/>
    <mergeCell ref="Z10:AB10"/>
    <mergeCell ref="AC10:AE10"/>
    <mergeCell ref="C11:F11"/>
    <mergeCell ref="G11:L11"/>
    <mergeCell ref="M11:P11"/>
    <mergeCell ref="Q11:S11"/>
    <mergeCell ref="T11:V11"/>
    <mergeCell ref="W11:Y11"/>
    <mergeCell ref="Z11:AB11"/>
    <mergeCell ref="AC11:AE11"/>
    <mergeCell ref="C12:F12"/>
    <mergeCell ref="G12:L12"/>
    <mergeCell ref="M12:P12"/>
    <mergeCell ref="Q12:S12"/>
    <mergeCell ref="T12:V12"/>
    <mergeCell ref="W12:Y12"/>
    <mergeCell ref="Z12:AB12"/>
    <mergeCell ref="AC12:AE12"/>
    <mergeCell ref="C13:F13"/>
    <mergeCell ref="G13:L13"/>
    <mergeCell ref="M13:P13"/>
    <mergeCell ref="Q13:S13"/>
    <mergeCell ref="T13:V13"/>
    <mergeCell ref="W13:Y13"/>
    <mergeCell ref="Z13:AB13"/>
    <mergeCell ref="AC13:AE13"/>
    <mergeCell ref="C14:F14"/>
    <mergeCell ref="G14:L14"/>
    <mergeCell ref="M14:P14"/>
    <mergeCell ref="Q14:S14"/>
    <mergeCell ref="T14:V14"/>
    <mergeCell ref="W14:Y14"/>
    <mergeCell ref="Z14:AB14"/>
    <mergeCell ref="AC14:AE14"/>
    <mergeCell ref="A15:L15"/>
    <mergeCell ref="M15:P15"/>
    <mergeCell ref="Q15:S15"/>
    <mergeCell ref="T15:V15"/>
    <mergeCell ref="W15:Y15"/>
    <mergeCell ref="Z15:AB15"/>
    <mergeCell ref="AC15:AE15"/>
    <mergeCell ref="V19:AE19"/>
    <mergeCell ref="X20:AE20"/>
    <mergeCell ref="X21:Y21"/>
    <mergeCell ref="Z21:AA21"/>
    <mergeCell ref="AB21:AC21"/>
    <mergeCell ref="AD21:AE21"/>
    <mergeCell ref="C22:F22"/>
    <mergeCell ref="G22:P22"/>
    <mergeCell ref="Q22:U22"/>
    <mergeCell ref="V22:W22"/>
    <mergeCell ref="X22:Y22"/>
    <mergeCell ref="Z22:AA22"/>
    <mergeCell ref="AB22:AC22"/>
    <mergeCell ref="AD22:AE22"/>
    <mergeCell ref="C23:F23"/>
    <mergeCell ref="G23:P23"/>
    <mergeCell ref="Q23:U23"/>
    <mergeCell ref="V23:W23"/>
    <mergeCell ref="X23:Y23"/>
    <mergeCell ref="Z23:AA23"/>
    <mergeCell ref="AB23:AC23"/>
    <mergeCell ref="AD23:AE23"/>
    <mergeCell ref="C24:F24"/>
    <mergeCell ref="G24:P24"/>
    <mergeCell ref="Q24:U24"/>
    <mergeCell ref="V24:W24"/>
    <mergeCell ref="X24:Y24"/>
    <mergeCell ref="Z24:AA24"/>
    <mergeCell ref="AB24:AC24"/>
    <mergeCell ref="AD24:AE24"/>
    <mergeCell ref="A25:U25"/>
    <mergeCell ref="V25:W25"/>
    <mergeCell ref="X25:Y25"/>
    <mergeCell ref="Z25:AA25"/>
    <mergeCell ref="AB25:AC25"/>
    <mergeCell ref="AD25:AE25"/>
    <mergeCell ref="G29:J29"/>
    <mergeCell ref="K29:N29"/>
    <mergeCell ref="O29:R29"/>
    <mergeCell ref="S29:V29"/>
    <mergeCell ref="W29:Z29"/>
    <mergeCell ref="B31:F31"/>
    <mergeCell ref="B32:F32"/>
    <mergeCell ref="B33:F33"/>
    <mergeCell ref="A34:F34"/>
    <mergeCell ref="A35:F35"/>
    <mergeCell ref="K39:T39"/>
    <mergeCell ref="O40:T40"/>
    <mergeCell ref="O41:P41"/>
    <mergeCell ref="Q41:R41"/>
    <mergeCell ref="S41:T41"/>
    <mergeCell ref="S44:T44"/>
    <mergeCell ref="U42:Y42"/>
    <mergeCell ref="Z42:AE42"/>
    <mergeCell ref="C43:D43"/>
    <mergeCell ref="E43:F43"/>
    <mergeCell ref="G43:H43"/>
    <mergeCell ref="I43:J43"/>
    <mergeCell ref="K43:L43"/>
    <mergeCell ref="M43:N43"/>
    <mergeCell ref="O43:P43"/>
    <mergeCell ref="Q43:R43"/>
    <mergeCell ref="S43:T43"/>
    <mergeCell ref="U43:Y43"/>
    <mergeCell ref="Z43:AE43"/>
    <mergeCell ref="C42:D42"/>
    <mergeCell ref="E42:F42"/>
    <mergeCell ref="G42:H42"/>
    <mergeCell ref="I42:J42"/>
    <mergeCell ref="K42:L42"/>
    <mergeCell ref="M42:N42"/>
    <mergeCell ref="O42:P42"/>
    <mergeCell ref="Q42:R42"/>
    <mergeCell ref="S42:T42"/>
    <mergeCell ref="C19:F21"/>
    <mergeCell ref="G19:P21"/>
    <mergeCell ref="V20:W21"/>
    <mergeCell ref="U44:Y44"/>
    <mergeCell ref="Z44:AE44"/>
    <mergeCell ref="A45:D45"/>
    <mergeCell ref="E45:F45"/>
    <mergeCell ref="G45:H45"/>
    <mergeCell ref="I45:J45"/>
    <mergeCell ref="K45:L45"/>
    <mergeCell ref="M45:N45"/>
    <mergeCell ref="O45:P45"/>
    <mergeCell ref="Q45:R45"/>
    <mergeCell ref="S45:T45"/>
    <mergeCell ref="U45:Y45"/>
    <mergeCell ref="Z45:AE45"/>
    <mergeCell ref="C44:D44"/>
    <mergeCell ref="E44:F44"/>
    <mergeCell ref="G44:H44"/>
    <mergeCell ref="I44:J44"/>
    <mergeCell ref="K44:L44"/>
    <mergeCell ref="M44:N44"/>
    <mergeCell ref="O44:P44"/>
    <mergeCell ref="Q44:R44"/>
    <mergeCell ref="U39:Y41"/>
    <mergeCell ref="B29:F30"/>
    <mergeCell ref="Z39:AE41"/>
    <mergeCell ref="B49:F49"/>
    <mergeCell ref="L49:P49"/>
    <mergeCell ref="V49:Z49"/>
    <mergeCell ref="V50:Z50"/>
    <mergeCell ref="A4:A5"/>
    <mergeCell ref="A19:A21"/>
    <mergeCell ref="A29:A30"/>
    <mergeCell ref="A39:A41"/>
    <mergeCell ref="B4:B5"/>
    <mergeCell ref="B19:B21"/>
    <mergeCell ref="B39:B41"/>
    <mergeCell ref="C4:F5"/>
    <mergeCell ref="G4:L5"/>
    <mergeCell ref="C39:D41"/>
    <mergeCell ref="E39:F41"/>
    <mergeCell ref="G39:H41"/>
    <mergeCell ref="I39:J41"/>
    <mergeCell ref="K40:L41"/>
    <mergeCell ref="M40:N41"/>
    <mergeCell ref="M4:P5"/>
    <mergeCell ref="Q19:U21"/>
  </mergeCells>
  <pageMargins left="1.1811023622047201" right="0.39370078740157499" top="0.78740157480314998" bottom="0.78740157480314998" header="0.27559055118110198" footer="0.31496062992126"/>
  <pageSetup paperSize="9" scale="35" orientation="landscape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13</vt:i4>
      </vt:variant>
    </vt:vector>
  </HeadingPairs>
  <TitlesOfParts>
    <vt:vector size="21" baseType="lpstr">
      <vt:lpstr>Осн. фін. пок.</vt:lpstr>
      <vt:lpstr>I. Фін результат</vt:lpstr>
      <vt:lpstr>ІІ. Розр. з бюджетом</vt:lpstr>
      <vt:lpstr>ІІІ. Рух грош. коштів</vt:lpstr>
      <vt:lpstr>IV. Кап. інвестиції</vt:lpstr>
      <vt:lpstr> V. Коефіцієнти</vt:lpstr>
      <vt:lpstr>6.1. Інша інфо_1</vt:lpstr>
      <vt:lpstr>6.2. Інша інфо_2</vt:lpstr>
      <vt:lpstr>' V. Коефіцієнти'!Заголовки_для_печати</vt:lpstr>
      <vt:lpstr>'I. Фін результат'!Заголовки_для_печати</vt:lpstr>
      <vt:lpstr>'ІІ. Розр. з бюджетом'!Заголовки_для_печати</vt:lpstr>
      <vt:lpstr>'ІІІ. Рух грош. коштів'!Заголовки_для_печати</vt:lpstr>
      <vt:lpstr>'Осн. фін. пок.'!Заголовки_для_печати</vt:lpstr>
      <vt:lpstr>' V. Коефіцієнти'!Область_печати</vt:lpstr>
      <vt:lpstr>'6.1. Інша інфо_1'!Область_печати</vt:lpstr>
      <vt:lpstr>'6.2. Інша інфо_2'!Область_печати</vt:lpstr>
      <vt:lpstr>'I. Фін результат'!Область_печати</vt:lpstr>
      <vt:lpstr>'IV. Кап. інвестиції'!Область_печати</vt:lpstr>
      <vt:lpstr>'ІІ. Розр. з бюджетом'!Область_печати</vt:lpstr>
      <vt:lpstr>'ІІІ. Рух грош. коштів'!Область_печати</vt:lpstr>
      <vt:lpstr>'Осн. фін. пок.'!Область_печати</vt:lpstr>
    </vt:vector>
  </TitlesOfParts>
  <Company>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</dc:creator>
  <cp:lastModifiedBy>USER</cp:lastModifiedBy>
  <cp:lastPrinted>2025-05-05T12:04:07Z</cp:lastPrinted>
  <dcterms:created xsi:type="dcterms:W3CDTF">2003-03-13T16:00:00Z</dcterms:created>
  <dcterms:modified xsi:type="dcterms:W3CDTF">2025-05-05T13:15:27Z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F03499C0F565405BBB2B9C3719ED074F_13</vt:lpwstr>
  </property>
  <property fmtid="{D5CDD505-2E9C-101B-9397-08002B2CF9AE}" pid="3" name="KSOProductBuildVer">
    <vt:lpwstr>1049-12.2.0.20795</vt:lpwstr>
  </property>
</Properties>
</file>