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/>
  <xr:revisionPtr revIDLastSave="0" documentId="8_{79519CE9-5F09-4356-8D2D-6CED0B081E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" l="1"/>
  <c r="D281" i="1"/>
  <c r="D174" i="1" l="1"/>
  <c r="D100" i="1" l="1"/>
  <c r="D41" i="1"/>
  <c r="D303" i="1"/>
  <c r="D83" i="1" l="1"/>
  <c r="D66" i="1"/>
  <c r="D68" i="1"/>
  <c r="D27" i="1"/>
  <c r="D180" i="1"/>
  <c r="D47" i="1"/>
  <c r="D69" i="1"/>
  <c r="D49" i="1"/>
  <c r="D143" i="1"/>
  <c r="D18" i="1"/>
  <c r="D15" i="1"/>
  <c r="D248" i="1"/>
  <c r="D28" i="1"/>
  <c r="D21" i="1"/>
  <c r="D309" i="1"/>
  <c r="D325" i="1"/>
  <c r="D270" i="1"/>
  <c r="D276" i="1"/>
  <c r="D159" i="1"/>
  <c r="D79" i="1"/>
  <c r="D80" i="1"/>
  <c r="D249" i="1"/>
  <c r="D2" i="1"/>
  <c r="D148" i="1"/>
  <c r="D153" i="1"/>
  <c r="D151" i="1"/>
  <c r="D38" i="1"/>
  <c r="D29" i="1"/>
  <c r="D76" i="1"/>
  <c r="D62" i="1"/>
  <c r="D56" i="1"/>
  <c r="D8" i="1"/>
  <c r="D9" i="1"/>
  <c r="D139" i="1"/>
  <c r="D141" i="1"/>
  <c r="D11" i="1"/>
  <c r="D7" i="1"/>
  <c r="D43" i="1"/>
  <c r="D105" i="1"/>
  <c r="D32" i="1"/>
  <c r="D72" i="1" l="1"/>
  <c r="D271" i="1"/>
  <c r="D277" i="1"/>
  <c r="D182" i="1"/>
  <c r="D119" i="1"/>
  <c r="D157" i="1"/>
  <c r="D196" i="1"/>
  <c r="D122" i="1"/>
  <c r="D50" i="1"/>
  <c r="D53" i="1"/>
  <c r="D130" i="1"/>
  <c r="D54" i="1"/>
  <c r="D92" i="1"/>
  <c r="D256" i="1"/>
  <c r="D87" i="1"/>
  <c r="D60" i="1"/>
  <c r="D73" i="1"/>
  <c r="D116" i="1"/>
  <c r="D209" i="1"/>
  <c r="D39" i="1"/>
  <c r="D93" i="1"/>
  <c r="D205" i="1"/>
  <c r="D255" i="1"/>
  <c r="D144" i="1"/>
  <c r="D46" i="1"/>
  <c r="D55" i="1"/>
  <c r="D229" i="1"/>
  <c r="D10" i="1"/>
  <c r="D84" i="1"/>
  <c r="D172" i="1"/>
  <c r="D170" i="1"/>
  <c r="D165" i="1"/>
  <c r="D71" i="1"/>
  <c r="D77" i="1"/>
  <c r="D75" i="1"/>
  <c r="D40" i="1"/>
  <c r="D99" i="1"/>
  <c r="D67" i="1"/>
  <c r="D20" i="1"/>
  <c r="D23" i="1"/>
  <c r="D197" i="1"/>
  <c r="D52" i="1"/>
  <c r="D51" i="1"/>
  <c r="D132" i="1"/>
  <c r="D14" i="1"/>
  <c r="D26" i="1"/>
  <c r="D190" i="1"/>
  <c r="D192" i="1"/>
  <c r="D94" i="1"/>
  <c r="D175" i="1"/>
  <c r="D185" i="1"/>
  <c r="D37" i="1"/>
  <c r="D31" i="1"/>
  <c r="D42" i="1"/>
  <c r="D82" i="1"/>
  <c r="D4" i="1"/>
  <c r="D118" i="1"/>
  <c r="D107" i="1"/>
  <c r="D111" i="1"/>
  <c r="D36" i="1"/>
  <c r="D81" i="1"/>
  <c r="D45" i="1"/>
  <c r="D86" i="1"/>
  <c r="D74" i="1" l="1"/>
  <c r="D3" i="1"/>
  <c r="D19" i="1"/>
  <c r="D12" i="1"/>
  <c r="D16" i="1"/>
  <c r="D17" i="1"/>
  <c r="D13" i="1"/>
  <c r="D63" i="1"/>
  <c r="D59" i="1"/>
  <c r="D64" i="1"/>
  <c r="D44" i="1"/>
  <c r="D33" i="1"/>
  <c r="D22" i="1"/>
</calcChain>
</file>

<file path=xl/sharedStrings.xml><?xml version="1.0" encoding="utf-8"?>
<sst xmlns="http://schemas.openxmlformats.org/spreadsheetml/2006/main" count="1011" uniqueCount="346">
  <si>
    <t>Назва Об’єкта (адреса)</t>
  </si>
  <si>
    <t>бульв. Слави</t>
  </si>
  <si>
    <t>Кирилівський шляхопровід</t>
  </si>
  <si>
    <t>Усть-Самарський міст з підходами</t>
  </si>
  <si>
    <t>Південний міст з розв’язками</t>
  </si>
  <si>
    <t>Самарський міст</t>
  </si>
  <si>
    <t>Кайдацький міст</t>
  </si>
  <si>
    <t>вул. Гуртова</t>
  </si>
  <si>
    <t>вул. Велика Діївська</t>
  </si>
  <si>
    <t>вул. Святослава Хороброго</t>
  </si>
  <si>
    <t>просп. Металургів</t>
  </si>
  <si>
    <t>вул. Дніпросталівська</t>
  </si>
  <si>
    <t>вул. Павла Нірінберга</t>
  </si>
  <si>
    <t>вул. Гайова</t>
  </si>
  <si>
    <t>вул. Ірпінська</t>
  </si>
  <si>
    <t>вул. Ніла Армстронга</t>
  </si>
  <si>
    <t>вул. Сонячна Набережна</t>
  </si>
  <si>
    <t>вул. Любарського</t>
  </si>
  <si>
    <t>вул. Високовольтна</t>
  </si>
  <si>
    <t>вул. Героїв Рятувальників</t>
  </si>
  <si>
    <t>вул. Переможна</t>
  </si>
  <si>
    <t>вул. Любомира Гузара</t>
  </si>
  <si>
    <t>вул. Яскрава</t>
  </si>
  <si>
    <t>вул. Академіка Корольова</t>
  </si>
  <si>
    <t>вул. Гусенка</t>
  </si>
  <si>
    <t>вул. Олеся Гончара</t>
  </si>
  <si>
    <t>вул. Лоцманська</t>
  </si>
  <si>
    <t>вул. Мільмана</t>
  </si>
  <si>
    <t>вул. Левка Лук’яненка</t>
  </si>
  <si>
    <t>вул. Володимира Моссаковського</t>
  </si>
  <si>
    <t>Вартість, грн</t>
  </si>
  <si>
    <t>Найменування робіт</t>
  </si>
  <si>
    <t>Дата початку робіт</t>
  </si>
  <si>
    <t>Статус</t>
  </si>
  <si>
    <t>Виконано</t>
  </si>
  <si>
    <t>Ремонт дорожнього та тротуарного покриття</t>
  </si>
  <si>
    <t>Ремонт дорожнього покриття</t>
  </si>
  <si>
    <t>№</t>
  </si>
  <si>
    <t>вул. Князя Володимира Великого</t>
  </si>
  <si>
    <t>вул. Михайла Коцюбинського</t>
  </si>
  <si>
    <t>вул. Панікахи</t>
  </si>
  <si>
    <t>шосе Донецьке</t>
  </si>
  <si>
    <t>вул. Вітчизняна</t>
  </si>
  <si>
    <t>вул. Симиренківська</t>
  </si>
  <si>
    <t>вул. Яхненківська</t>
  </si>
  <si>
    <t>вул. Незламна</t>
  </si>
  <si>
    <t>вул. Янтарна</t>
  </si>
  <si>
    <t>вул. Калинова</t>
  </si>
  <si>
    <t>вул. Федора Вовка</t>
  </si>
  <si>
    <t>вул.. Берегова</t>
  </si>
  <si>
    <t>вул. Передова</t>
  </si>
  <si>
    <t>вул. Широка</t>
  </si>
  <si>
    <t>просп. Слобожанський</t>
  </si>
  <si>
    <t>вул. Старочумацька</t>
  </si>
  <si>
    <t>вул. Петра Яцика</t>
  </si>
  <si>
    <t>вул. Осіння</t>
  </si>
  <si>
    <t>просп. Петра Калнишевського</t>
  </si>
  <si>
    <t>Юріївська розв’язка</t>
  </si>
  <si>
    <t>вул. Богдана Хмельницького</t>
  </si>
  <si>
    <t>вул. Гаванська</t>
  </si>
  <si>
    <t>шосе Запорізьке</t>
  </si>
  <si>
    <t>просп. Дмитра Яворницького</t>
  </si>
  <si>
    <t>вул. Космічна</t>
  </si>
  <si>
    <t>вул. Набережна Перемоги</t>
  </si>
  <si>
    <t>просп. Праці</t>
  </si>
  <si>
    <t>вул. Лазаряна</t>
  </si>
  <si>
    <t>вул. Виконкомівська</t>
  </si>
  <si>
    <t>просп. Науки</t>
  </si>
  <si>
    <t>вул. Олександра Кукурби</t>
  </si>
  <si>
    <t>вул. Набережна Заводська</t>
  </si>
  <si>
    <t>вул. Миколи Хвильового</t>
  </si>
  <si>
    <t>вул. Київська</t>
  </si>
  <si>
    <t>просп. Івана Мазепи</t>
  </si>
  <si>
    <t>пров. Парусний</t>
  </si>
  <si>
    <t>вул. Панаса Мирного</t>
  </si>
  <si>
    <t>Київський шляхопровід</t>
  </si>
  <si>
    <t>просп. Свободи</t>
  </si>
  <si>
    <t>вул. Кайдацький шлях</t>
  </si>
  <si>
    <t>вул. Пастера</t>
  </si>
  <si>
    <t>вул. Привокзальна</t>
  </si>
  <si>
    <t>пл. Старомостова</t>
  </si>
  <si>
    <t>просп. Пилипа Орлика</t>
  </si>
  <si>
    <t>вул. Княгині Ольги</t>
  </si>
  <si>
    <t>вул. Вокзальна</t>
  </si>
  <si>
    <t>вул. Січеславська Набережна</t>
  </si>
  <si>
    <t>вул. Леоніда Стромцова</t>
  </si>
  <si>
    <t>вул. Князя Ярослава Мудрого</t>
  </si>
  <si>
    <t>вул. Короленка</t>
  </si>
  <si>
    <t>вул. Вартових Неба</t>
  </si>
  <si>
    <t>просп. Олександра Поля</t>
  </si>
  <si>
    <t>просп. Сергія Нігояна</t>
  </si>
  <si>
    <t>вул. Володимира Антоновича</t>
  </si>
  <si>
    <t>вул. Енергетична</t>
  </si>
  <si>
    <t>вул. Макарова</t>
  </si>
  <si>
    <t>вул. Олександра Оксанченка</t>
  </si>
  <si>
    <t>вул. Героїв УПА</t>
  </si>
  <si>
    <t>вул. Канатна</t>
  </si>
  <si>
    <t>просп. Лесі Українки</t>
  </si>
  <si>
    <t>вул. Надії Алексєєнко</t>
  </si>
  <si>
    <t>вул. Бориса Кротова</t>
  </si>
  <si>
    <t>вул. Щепкіна</t>
  </si>
  <si>
    <t>вул. Павлова</t>
  </si>
  <si>
    <t>вул. Івана Езау</t>
  </si>
  <si>
    <t>Лівобережний підхід до мосту №2</t>
  </si>
  <si>
    <t>Правобережний підхід до мосту №2</t>
  </si>
  <si>
    <t>Шляхопровід по просп. Мануйлівському</t>
  </si>
  <si>
    <t>Ремонт тротуарного покриття</t>
  </si>
  <si>
    <t>вул. Репіна</t>
  </si>
  <si>
    <t>вул. Ічкерійська</t>
  </si>
  <si>
    <t>вул. Братів Бачинських</t>
  </si>
  <si>
    <t xml:space="preserve">вул. Холодильна </t>
  </si>
  <si>
    <t>вул. Ламана</t>
  </si>
  <si>
    <t>вул. Далека</t>
  </si>
  <si>
    <t>вул. Ніла Армстронга, 36</t>
  </si>
  <si>
    <t>вул. Космічна, 13</t>
  </si>
  <si>
    <t>вул. Баха</t>
  </si>
  <si>
    <t>вул. Івана Акінфієва</t>
  </si>
  <si>
    <t>вул. Сімферопольська</t>
  </si>
  <si>
    <t>узв. Лоцманський</t>
  </si>
  <si>
    <t>вул. Академіка Георгія Дзяка</t>
  </si>
  <si>
    <t>вул. Писарева</t>
  </si>
  <si>
    <t>вул. Полігонна</t>
  </si>
  <si>
    <t>вул. Телевізійна</t>
  </si>
  <si>
    <t>вул. Академіка Чекмарьова</t>
  </si>
  <si>
    <t>вул. Лешко Попеля</t>
  </si>
  <si>
    <t>вул. Лабораторна</t>
  </si>
  <si>
    <t>Вул. Піхоти Короля</t>
  </si>
  <si>
    <t>вул. Сергія Єфремова</t>
  </si>
  <si>
    <t>узв. Крутогріний</t>
  </si>
  <si>
    <t>вул. Старокозацька, 65</t>
  </si>
  <si>
    <t>пл. Вокзальна</t>
  </si>
  <si>
    <t>вул. Старокозацька</t>
  </si>
  <si>
    <t>вул. Гавриленка</t>
  </si>
  <si>
    <t>вул. Андрія Фабра</t>
  </si>
  <si>
    <t>вул. Юліуша Словацького</t>
  </si>
  <si>
    <t>вул. Мукачівська-Богуна</t>
  </si>
  <si>
    <t>вул. Гайдамацька</t>
  </si>
  <si>
    <t>туп. Наполегливий</t>
  </si>
  <si>
    <t>вул. Коробова</t>
  </si>
  <si>
    <t>просп. Івана Мазепи, 54,56</t>
  </si>
  <si>
    <t>Ремонт дорожнього та тротураного покриття</t>
  </si>
  <si>
    <t>вул. Авіаційна</t>
  </si>
  <si>
    <t>вул. Новопокровська</t>
  </si>
  <si>
    <t>вул. Миколи Зерова</t>
  </si>
  <si>
    <t>вул. Генерала Волівоча</t>
  </si>
  <si>
    <t>вул. Золотоосіння</t>
  </si>
  <si>
    <t>вул. Андрійченка</t>
  </si>
  <si>
    <t>шляхопровід на шосе Донецькому</t>
  </si>
  <si>
    <t>вул. Промислова</t>
  </si>
  <si>
    <t>просп. Мануйлівський</t>
  </si>
  <si>
    <t>вул. В'ячеслава Липинського</t>
  </si>
  <si>
    <t>вул. Михайла Грушевського</t>
  </si>
  <si>
    <t>проїзд Олександра Гальченка</t>
  </si>
  <si>
    <t>вул. Аеродром</t>
  </si>
  <si>
    <t>просп. Богдана Хмельницького</t>
  </si>
  <si>
    <t>вул. Свєтлова</t>
  </si>
  <si>
    <t>вул. Квартальна</t>
  </si>
  <si>
    <t>вул. Олександра Кониського</t>
  </si>
  <si>
    <t>вул. Ігоря Сікорського</t>
  </si>
  <si>
    <t>вул. Воскресенська</t>
  </si>
  <si>
    <t>вул. Європейська</t>
  </si>
  <si>
    <t>вул. Королеви Єлизавети ІІ</t>
  </si>
  <si>
    <t>вул. Володимира Мономаха</t>
  </si>
  <si>
    <t>вул. Січових Стрільців</t>
  </si>
  <si>
    <t>вул. Шинна</t>
  </si>
  <si>
    <t>Проїзд від шосе Криворізького до кладовища Краснопільського</t>
  </si>
  <si>
    <t>вул. Криворізька</t>
  </si>
  <si>
    <t>пров. Альпійський, 5, 5а</t>
  </si>
  <si>
    <t>пров. Альпійський</t>
  </si>
  <si>
    <t>вул. Чечелівська</t>
  </si>
  <si>
    <t>вул. Орлівська</t>
  </si>
  <si>
    <t>вул. Аудиторна</t>
  </si>
  <si>
    <t>проїзд від вул. Івана Багряного, 13 до вул. Олександра Данченка</t>
  </si>
  <si>
    <t>вул. Сержанта Литвищенко</t>
  </si>
  <si>
    <t>узв. Самарський</t>
  </si>
  <si>
    <t>Ново-Ігренське кладовище</t>
  </si>
  <si>
    <t>вул. Німецька</t>
  </si>
  <si>
    <t>вул. Зимових Походів</t>
  </si>
  <si>
    <t>Кладовище по вул. Мукачівська-Богуна</t>
  </si>
  <si>
    <t>пл. Соборна</t>
  </si>
  <si>
    <t>вул. Дмитра Донцова</t>
  </si>
  <si>
    <t>вул. Рудна</t>
  </si>
  <si>
    <t>вул. 9-го Травня</t>
  </si>
  <si>
    <t>вул. Добровільна</t>
  </si>
  <si>
    <t>вул. Західний Шлях</t>
  </si>
  <si>
    <t>вул. Кам'янська, 34</t>
  </si>
  <si>
    <t>вул. Академіка Белелюбського</t>
  </si>
  <si>
    <t>вул. Спаська</t>
  </si>
  <si>
    <t>узв. Кодацький</t>
  </si>
  <si>
    <t>вул. Володимира Вернадського</t>
  </si>
  <si>
    <t>вул. Шевченка</t>
  </si>
  <si>
    <t>вул. Гоголя</t>
  </si>
  <si>
    <t>вул. 8-го Березня</t>
  </si>
  <si>
    <t>вул. Мандриківська</t>
  </si>
  <si>
    <t>вул. Феодосія Макаревського</t>
  </si>
  <si>
    <t>вул. Овражна</t>
  </si>
  <si>
    <t>пров. Штабний</t>
  </si>
  <si>
    <t>вул. Володимира Винниченка</t>
  </si>
  <si>
    <t>пров. Євгена Коновальця</t>
  </si>
  <si>
    <t>вул. Степана Бандери</t>
  </si>
  <si>
    <t>вул. 128-ї бригади Тероборони</t>
  </si>
  <si>
    <t>вул. Львівська</t>
  </si>
  <si>
    <t>вул. Костомарівська</t>
  </si>
  <si>
    <t>вул. Барвінківська</t>
  </si>
  <si>
    <t>вул. Володимира Пилишенка</t>
  </si>
  <si>
    <t>просп. Богдана Хмельницького, 30а</t>
  </si>
  <si>
    <t>вул. Немирівська</t>
  </si>
  <si>
    <t>вул. Тарасова</t>
  </si>
  <si>
    <t>вул. Генерала Капустянського</t>
  </si>
  <si>
    <t>узв. Крутогріний, 21</t>
  </si>
  <si>
    <t>вул. Паторжинського</t>
  </si>
  <si>
    <t>пров. Штабний, 6</t>
  </si>
  <si>
    <t>пров. Штабний, 8</t>
  </si>
  <si>
    <t>пл. Успенська</t>
  </si>
  <si>
    <t>узв. Близнюківський</t>
  </si>
  <si>
    <t>вул. 3-ї Штурмової Бригади (6-ї Стрілецької Дивізії)</t>
  </si>
  <si>
    <t>пров. Відрадний</t>
  </si>
  <si>
    <t>вул. Котляревського, 5</t>
  </si>
  <si>
    <t>вул. Степана Рудницького, 29</t>
  </si>
  <si>
    <t>вул. Глухівська</t>
  </si>
  <si>
    <t>пров. Універсальний</t>
  </si>
  <si>
    <t>вул. Передова,158, 160</t>
  </si>
  <si>
    <t>вул. Івана Нечуя-Левицького (Каруни)</t>
  </si>
  <si>
    <t>просп. Мануйлівський, 5</t>
  </si>
  <si>
    <t>вул. Дорогобузька</t>
  </si>
  <si>
    <t>вул. Кам'янська, 30</t>
  </si>
  <si>
    <t>вул. Кам'янська, 32</t>
  </si>
  <si>
    <t>вул. Поперечна</t>
  </si>
  <si>
    <t>вул. Дзеркальна</t>
  </si>
  <si>
    <t>вул. Данили Нечая</t>
  </si>
  <si>
    <t>пров. Штурманський</t>
  </si>
  <si>
    <t>пров. Штурманський, 1</t>
  </si>
  <si>
    <t>вул. Метробудівська, 8</t>
  </si>
  <si>
    <t>вул. Деземовська</t>
  </si>
  <si>
    <t>вул. Данили Галицького</t>
  </si>
  <si>
    <t>вул. Волинська</t>
  </si>
  <si>
    <t>вул. Ближня</t>
  </si>
  <si>
    <t>вул. Василя Сидоренка</t>
  </si>
  <si>
    <t>вул. Чорноліська, 28а, 30б, 32</t>
  </si>
  <si>
    <t>вул. Доблесна</t>
  </si>
  <si>
    <t>вул. Мостова</t>
  </si>
  <si>
    <t>пров. Івана Сохача</t>
  </si>
  <si>
    <t>вул. Старий Шлях</t>
  </si>
  <si>
    <t>вул. Лісова</t>
  </si>
  <si>
    <t>вул. Ріжкова</t>
  </si>
  <si>
    <t>вул. Філософська</t>
  </si>
  <si>
    <t>вул. Кулишівська</t>
  </si>
  <si>
    <t>вул. Сергія Подолинського</t>
  </si>
  <si>
    <t>просп. Олександра Поля, 20</t>
  </si>
  <si>
    <t>вул. Михайла Драгоманова</t>
  </si>
  <si>
    <t>вул. Ульянівська</t>
  </si>
  <si>
    <t>вул. Херсонська</t>
  </si>
  <si>
    <t>вул. Галини Мазепи</t>
  </si>
  <si>
    <t>вул. Журналістів</t>
  </si>
  <si>
    <t>вул. Батумська</t>
  </si>
  <si>
    <t>вул. Артеківська</t>
  </si>
  <si>
    <t>вул. Зразкова</t>
  </si>
  <si>
    <t>вул. Березинська, 24, 26, 28, 30, 32, 34,36 ,40</t>
  </si>
  <si>
    <t>вул. Базавлуцька</t>
  </si>
  <si>
    <t>вул. Оксани Мешко</t>
  </si>
  <si>
    <t>вул. Балтійська</t>
  </si>
  <si>
    <t>вул. Квітки Цісик</t>
  </si>
  <si>
    <t>вул. Веселки</t>
  </si>
  <si>
    <t>вул. 25-ї Січеславської Бригади</t>
  </si>
  <si>
    <t>вул. Дениса Котенка (152-ї Дивізії)</t>
  </si>
  <si>
    <t>шосе Запорізьке, 60</t>
  </si>
  <si>
    <t>просп. Дмитра Яворницького, 75</t>
  </si>
  <si>
    <t>шосе Запорізьке, 74</t>
  </si>
  <si>
    <t>пров. Орлівський</t>
  </si>
  <si>
    <t>вул. Підмогильного</t>
  </si>
  <si>
    <t>вул. В'ячеслава Чорновола, 33</t>
  </si>
  <si>
    <t>вул. Козацька</t>
  </si>
  <si>
    <t>вул. Амбулаторна</t>
  </si>
  <si>
    <t>вул. Карла Роде</t>
  </si>
  <si>
    <t>вул. Богданова</t>
  </si>
  <si>
    <t>вул. Будівельників</t>
  </si>
  <si>
    <t>вул. Алана Шепарда</t>
  </si>
  <si>
    <t>вул. Академіка Янгеля</t>
  </si>
  <si>
    <t>вул. Професора Герасюти</t>
  </si>
  <si>
    <t>вул. Ньютона</t>
  </si>
  <si>
    <t>вул. Литовська</t>
  </si>
  <si>
    <t>вул. Незалежності</t>
  </si>
  <si>
    <t>вул. Новокримська</t>
  </si>
  <si>
    <t>вул. Роз'їзна</t>
  </si>
  <si>
    <t>вул. Семафорна</t>
  </si>
  <si>
    <t>вул. Буковинська</t>
  </si>
  <si>
    <t>вул. Добробатів</t>
  </si>
  <si>
    <t>вул. Кадрова</t>
  </si>
  <si>
    <t>вул. Столярна</t>
  </si>
  <si>
    <t>вул. Курсантська</t>
  </si>
  <si>
    <t>вул. Миколи Арсенича</t>
  </si>
  <si>
    <t>вул. Кирила Осьмака</t>
  </si>
  <si>
    <t>вул. Кремінна</t>
  </si>
  <si>
    <t>вул. Солідарна</t>
  </si>
  <si>
    <t>вул. Електрична</t>
  </si>
  <si>
    <t>вул. Українська</t>
  </si>
  <si>
    <t>вул. Усть-Самарська</t>
  </si>
  <si>
    <t>вул. Самарська</t>
  </si>
  <si>
    <t>вул. Віктора Сулими</t>
  </si>
  <si>
    <t>вул. Казахстанська</t>
  </si>
  <si>
    <t>вул. Ближня, 31</t>
  </si>
  <si>
    <t>пров. Парусний, 19</t>
  </si>
  <si>
    <t>вул. Посполита</t>
  </si>
  <si>
    <t>вул. Метробудівська</t>
  </si>
  <si>
    <t>вул. Чорних Запоріжців</t>
  </si>
  <si>
    <t>просп. Богдана Хмельницького, 121, 125</t>
  </si>
  <si>
    <t>проїзд від просп. Богдана Хмельницького до вул. Січових Стрільців</t>
  </si>
  <si>
    <t>вул. Тополина</t>
  </si>
  <si>
    <t>вул. Марії Сокіл</t>
  </si>
  <si>
    <t>вул. 93-ї Холодноярської бригади</t>
  </si>
  <si>
    <t>вул. Березинська, 10, 12, 14, 18, 20</t>
  </si>
  <si>
    <t>пров. Фестивальний</t>
  </si>
  <si>
    <t>бульв. Кобзаря</t>
  </si>
  <si>
    <t>вул. Янтарна, 73, 73а, 81</t>
  </si>
  <si>
    <t>вул. Старочумацька, 84</t>
  </si>
  <si>
    <t>вул. Янтарна, 73</t>
  </si>
  <si>
    <t>вул. Чаплинська</t>
  </si>
  <si>
    <t>вул. Набережна Перемоги, 68</t>
  </si>
  <si>
    <t>вул. Острів Монастирський</t>
  </si>
  <si>
    <t>вул. Кам'яна</t>
  </si>
  <si>
    <t>вул. Архітектора Олега Петрова</t>
  </si>
  <si>
    <t>вул. Гетьмана Петра Дорошенка</t>
  </si>
  <si>
    <t>вул. Краснопільська</t>
  </si>
  <si>
    <t>вул. Олександра Кошиця</t>
  </si>
  <si>
    <t>пров. Січовий</t>
  </si>
  <si>
    <t>вул. Миколи Руденка</t>
  </si>
  <si>
    <t>вул. Алана Шепарда, 34, 34а</t>
  </si>
  <si>
    <t>вул. Універсальна</t>
  </si>
  <si>
    <t>вул. Вадима Жукова</t>
  </si>
  <si>
    <t>шосе Полтавське</t>
  </si>
  <si>
    <t>проїзд від вул. Сержанта Литвищенка до вул. Самарської</t>
  </si>
  <si>
    <t>вул. Вільногірська</t>
  </si>
  <si>
    <t>вул. Березинська</t>
  </si>
  <si>
    <t>вул. Янтарна, 71</t>
  </si>
  <si>
    <t>пров. Нагорний</t>
  </si>
  <si>
    <t>шосе Криворізьке</t>
  </si>
  <si>
    <t>вул. Віктора Мерзленка</t>
  </si>
  <si>
    <t>бульв. Зоряний</t>
  </si>
  <si>
    <t>вул. Ливарна</t>
  </si>
  <si>
    <t>вул. Мусліма Магомаєва</t>
  </si>
  <si>
    <t>ж/м Тополя-2, 7а</t>
  </si>
  <si>
    <t>вул. Харківська</t>
  </si>
  <si>
    <t>вул. Василя Вишиваного, 42а</t>
  </si>
  <si>
    <t>вул. Незалежності, 18а, 18б</t>
  </si>
  <si>
    <t>міст №1 (Амурський міст)</t>
  </si>
  <si>
    <t>вул. Юрія Кондратюка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</si>
</sst>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₴&quot;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1F1F1F"/>
      <name val="Times New Roman"/>
      <family val="1"/>
      <charset val="204"/>
    </font>
    <font>
      <sz val="13.95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14" fontId="1" fillId="0" borderId="4" xfId="0" applyNumberFormat="1" applyFont="1" applyBorder="1" applyAlignment="1">
      <alignment horizontal="center" vertical="center"/>
    </xf>
    <xf numFmtId="14" fontId="1" fillId="0" borderId="5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41"/>
  <sheetViews>
    <sheetView tabSelected="1" zoomScale="85" zoomScaleNormal="85" workbookViewId="0">
      <selection activeCell="D342" sqref="D342"/>
    </sheetView>
  </sheetViews>
  <sheetFormatPr defaultRowHeight="18.75" x14ac:dyDescent="0.3"/>
  <cols>
    <col min="1" max="1" width="9.42578125" style="3" customWidth="1"/>
    <col min="2" max="2" width="39" style="3" customWidth="1"/>
    <col min="3" max="3" width="39" style="9" customWidth="1"/>
    <col min="4" max="4" width="33.28515625" style="16" customWidth="1"/>
    <col min="5" max="5" width="23.42578125" customWidth="1"/>
    <col min="6" max="6" width="17.7109375" customWidth="1"/>
    <col min="7" max="7" width="11" customWidth="1"/>
  </cols>
  <sheetData>
    <row r="1" spans="1:6" x14ac:dyDescent="0.25">
      <c r="A1" s="2" t="s">
        <v>37</v>
      </c>
      <c r="B1" s="2" t="s">
        <v>0</v>
      </c>
      <c r="C1" s="7" t="s">
        <v>31</v>
      </c>
      <c r="D1" s="8" t="s">
        <v>30</v>
      </c>
      <c r="E1" s="4" t="s">
        <v>32</v>
      </c>
      <c r="F1" s="4" t="s">
        <v>33</v>
      </c>
    </row>
    <row r="2" spans="1:6" ht="37.5" x14ac:dyDescent="0.25">
      <c r="A2" s="10">
        <v>1</v>
      </c>
      <c r="B2" s="13" t="s">
        <v>38</v>
      </c>
      <c r="C2" s="14" t="s">
        <v>36</v>
      </c>
      <c r="D2" s="15">
        <f>53748.02+116869.14+13583037.53</f>
        <v>13753654.689999999</v>
      </c>
      <c r="E2" s="5">
        <v>45328</v>
      </c>
      <c r="F2" s="4" t="s">
        <v>34</v>
      </c>
    </row>
    <row r="3" spans="1:6" x14ac:dyDescent="0.25">
      <c r="A3" s="10">
        <v>2</v>
      </c>
      <c r="B3" s="13" t="s">
        <v>39</v>
      </c>
      <c r="C3" s="14" t="s">
        <v>36</v>
      </c>
      <c r="D3" s="15">
        <f>6835.97+64738.58</f>
        <v>71574.55</v>
      </c>
      <c r="E3" s="5">
        <v>45328</v>
      </c>
      <c r="F3" s="4" t="s">
        <v>34</v>
      </c>
    </row>
    <row r="4" spans="1:6" x14ac:dyDescent="0.25">
      <c r="A4" s="10">
        <v>3</v>
      </c>
      <c r="B4" s="13" t="s">
        <v>40</v>
      </c>
      <c r="C4" s="14" t="s">
        <v>36</v>
      </c>
      <c r="D4" s="15">
        <f>133088.95+319265.11+14510.94</f>
        <v>466865</v>
      </c>
      <c r="E4" s="5">
        <v>45328</v>
      </c>
      <c r="F4" s="4" t="s">
        <v>34</v>
      </c>
    </row>
    <row r="5" spans="1:6" ht="18.75" customHeight="1" x14ac:dyDescent="0.25">
      <c r="A5" s="20">
        <v>4</v>
      </c>
      <c r="B5" s="26" t="s">
        <v>105</v>
      </c>
      <c r="C5" s="22" t="s">
        <v>36</v>
      </c>
      <c r="D5" s="24">
        <v>5581.92</v>
      </c>
      <c r="E5" s="28">
        <v>45328</v>
      </c>
      <c r="F5" s="18" t="s">
        <v>34</v>
      </c>
    </row>
    <row r="6" spans="1:6" ht="18.75" customHeight="1" x14ac:dyDescent="0.25">
      <c r="A6" s="21"/>
      <c r="B6" s="27"/>
      <c r="C6" s="23"/>
      <c r="D6" s="25"/>
      <c r="E6" s="29"/>
      <c r="F6" s="19"/>
    </row>
    <row r="7" spans="1:6" x14ac:dyDescent="0.25">
      <c r="A7" s="10">
        <v>5</v>
      </c>
      <c r="B7" s="13" t="s">
        <v>41</v>
      </c>
      <c r="C7" s="14" t="s">
        <v>36</v>
      </c>
      <c r="D7" s="15">
        <f>110729.29+464504.41+311961.73+5616708.08</f>
        <v>6503903.5099999998</v>
      </c>
      <c r="E7" s="5">
        <v>45328</v>
      </c>
      <c r="F7" s="4" t="s">
        <v>34</v>
      </c>
    </row>
    <row r="8" spans="1:6" ht="37.5" x14ac:dyDescent="0.25">
      <c r="A8" s="10">
        <v>6</v>
      </c>
      <c r="B8" s="13" t="s">
        <v>222</v>
      </c>
      <c r="C8" s="14" t="s">
        <v>36</v>
      </c>
      <c r="D8" s="15">
        <f>60201.06+911524.46+2012.3+860229.13</f>
        <v>1833966.9500000002</v>
      </c>
      <c r="E8" s="5">
        <v>45328</v>
      </c>
      <c r="F8" s="4" t="s">
        <v>34</v>
      </c>
    </row>
    <row r="9" spans="1:6" x14ac:dyDescent="0.25">
      <c r="A9" s="10">
        <v>7</v>
      </c>
      <c r="B9" s="13" t="s">
        <v>42</v>
      </c>
      <c r="C9" s="14" t="s">
        <v>36</v>
      </c>
      <c r="D9" s="15">
        <f>63442.24+826224.3+2301647.3</f>
        <v>3191313.84</v>
      </c>
      <c r="E9" s="5">
        <v>45328</v>
      </c>
      <c r="F9" s="4" t="s">
        <v>34</v>
      </c>
    </row>
    <row r="10" spans="1:6" x14ac:dyDescent="0.25">
      <c r="A10" s="10">
        <v>8</v>
      </c>
      <c r="B10" s="13" t="s">
        <v>2</v>
      </c>
      <c r="C10" s="14" t="s">
        <v>36</v>
      </c>
      <c r="D10" s="15">
        <f>81247.37+2272327.51+1786.32</f>
        <v>2355361.1999999997</v>
      </c>
      <c r="E10" s="5">
        <v>45328</v>
      </c>
      <c r="F10" s="4" t="s">
        <v>34</v>
      </c>
    </row>
    <row r="11" spans="1:6" x14ac:dyDescent="0.25">
      <c r="A11" s="10">
        <v>9</v>
      </c>
      <c r="B11" s="13" t="s">
        <v>43</v>
      </c>
      <c r="C11" s="14" t="s">
        <v>36</v>
      </c>
      <c r="D11" s="15">
        <f>99068.18+2087197.75+16645.86</f>
        <v>2202911.79</v>
      </c>
      <c r="E11" s="5">
        <v>45328</v>
      </c>
      <c r="F11" s="4" t="s">
        <v>34</v>
      </c>
    </row>
    <row r="12" spans="1:6" x14ac:dyDescent="0.25">
      <c r="A12" s="10">
        <v>10</v>
      </c>
      <c r="B12" s="13" t="s">
        <v>44</v>
      </c>
      <c r="C12" s="14" t="s">
        <v>36</v>
      </c>
      <c r="D12" s="15">
        <f>143514.48+937355.27</f>
        <v>1080869.75</v>
      </c>
      <c r="E12" s="5">
        <v>45328</v>
      </c>
      <c r="F12" s="4" t="s">
        <v>34</v>
      </c>
    </row>
    <row r="13" spans="1:6" x14ac:dyDescent="0.25">
      <c r="A13" s="10">
        <v>11</v>
      </c>
      <c r="B13" s="13" t="s">
        <v>45</v>
      </c>
      <c r="C13" s="14" t="s">
        <v>36</v>
      </c>
      <c r="D13" s="15">
        <f>26381.94+787126.5</f>
        <v>813508.44</v>
      </c>
      <c r="E13" s="5">
        <v>45328</v>
      </c>
      <c r="F13" s="4" t="s">
        <v>34</v>
      </c>
    </row>
    <row r="14" spans="1:6" ht="37.5" x14ac:dyDescent="0.25">
      <c r="A14" s="10">
        <v>12</v>
      </c>
      <c r="B14" s="13" t="s">
        <v>46</v>
      </c>
      <c r="C14" s="14" t="s">
        <v>35</v>
      </c>
      <c r="D14" s="15">
        <f>247730.09+315496.16+54325.03+296894.86</f>
        <v>914446.14</v>
      </c>
      <c r="E14" s="5">
        <v>45328</v>
      </c>
      <c r="F14" s="4" t="s">
        <v>34</v>
      </c>
    </row>
    <row r="15" spans="1:6" ht="37.5" x14ac:dyDescent="0.25">
      <c r="A15" s="10">
        <v>13</v>
      </c>
      <c r="B15" s="13" t="s">
        <v>47</v>
      </c>
      <c r="C15" s="14" t="s">
        <v>35</v>
      </c>
      <c r="D15" s="15">
        <f>188259+19989479.44+40055.21+6469603.34+20277535.38+12458.63+1865605.01</f>
        <v>48842996.010000005</v>
      </c>
      <c r="E15" s="5">
        <v>45328</v>
      </c>
      <c r="F15" s="4" t="s">
        <v>34</v>
      </c>
    </row>
    <row r="16" spans="1:6" x14ac:dyDescent="0.25">
      <c r="A16" s="10">
        <v>14</v>
      </c>
      <c r="B16" s="13" t="s">
        <v>48</v>
      </c>
      <c r="C16" s="14" t="s">
        <v>36</v>
      </c>
      <c r="D16" s="15">
        <f>14647.69+42155.77</f>
        <v>56803.46</v>
      </c>
      <c r="E16" s="5">
        <v>45328</v>
      </c>
      <c r="F16" s="4" t="s">
        <v>34</v>
      </c>
    </row>
    <row r="17" spans="1:6" x14ac:dyDescent="0.25">
      <c r="A17" s="10">
        <v>15</v>
      </c>
      <c r="B17" s="13" t="s">
        <v>49</v>
      </c>
      <c r="C17" s="14" t="s">
        <v>36</v>
      </c>
      <c r="D17" s="15">
        <f>65915.64+144997.61</f>
        <v>210913.25</v>
      </c>
      <c r="E17" s="5">
        <v>45328</v>
      </c>
      <c r="F17" s="4" t="s">
        <v>34</v>
      </c>
    </row>
    <row r="18" spans="1:6" x14ac:dyDescent="0.25">
      <c r="A18" s="10">
        <v>16</v>
      </c>
      <c r="B18" s="13" t="s">
        <v>50</v>
      </c>
      <c r="C18" s="14" t="s">
        <v>36</v>
      </c>
      <c r="D18" s="15">
        <f>43403.34+2013648.06+78809.93+254759.88+723825.62+1002333.85</f>
        <v>4116780.68</v>
      </c>
      <c r="E18" s="5">
        <v>45328</v>
      </c>
      <c r="F18" s="4" t="s">
        <v>34</v>
      </c>
    </row>
    <row r="19" spans="1:6" x14ac:dyDescent="0.25">
      <c r="A19" s="10">
        <v>17</v>
      </c>
      <c r="B19" s="13" t="s">
        <v>51</v>
      </c>
      <c r="C19" s="14" t="s">
        <v>36</v>
      </c>
      <c r="D19" s="15">
        <f>106470.3+98188.52</f>
        <v>204658.82</v>
      </c>
      <c r="E19" s="5">
        <v>45328</v>
      </c>
      <c r="F19" s="4" t="s">
        <v>34</v>
      </c>
    </row>
    <row r="20" spans="1:6" x14ac:dyDescent="0.25">
      <c r="A20" s="10">
        <v>18</v>
      </c>
      <c r="B20" s="13" t="s">
        <v>52</v>
      </c>
      <c r="C20" s="14" t="s">
        <v>36</v>
      </c>
      <c r="D20" s="15">
        <f>46699.22+181572.3+356985.33</f>
        <v>585256.85</v>
      </c>
      <c r="E20" s="5">
        <v>45328</v>
      </c>
      <c r="F20" s="4" t="s">
        <v>34</v>
      </c>
    </row>
    <row r="21" spans="1:6" x14ac:dyDescent="0.25">
      <c r="A21" s="10">
        <v>19</v>
      </c>
      <c r="B21" s="13" t="s">
        <v>53</v>
      </c>
      <c r="C21" s="14" t="s">
        <v>36</v>
      </c>
      <c r="D21" s="15">
        <f>296630.11+820707.79+643084.22</f>
        <v>1760422.1199999999</v>
      </c>
      <c r="E21" s="5">
        <v>45328</v>
      </c>
      <c r="F21" s="4" t="s">
        <v>34</v>
      </c>
    </row>
    <row r="22" spans="1:6" x14ac:dyDescent="0.25">
      <c r="A22" s="10">
        <v>20</v>
      </c>
      <c r="B22" s="13" t="s">
        <v>54</v>
      </c>
      <c r="C22" s="14" t="s">
        <v>36</v>
      </c>
      <c r="D22" s="15">
        <f>243792.64+98006.56</f>
        <v>341799.2</v>
      </c>
      <c r="E22" s="5">
        <v>45328</v>
      </c>
      <c r="F22" s="4" t="s">
        <v>34</v>
      </c>
    </row>
    <row r="23" spans="1:6" x14ac:dyDescent="0.25">
      <c r="A23" s="10">
        <v>21</v>
      </c>
      <c r="B23" s="13" t="s">
        <v>55</v>
      </c>
      <c r="C23" s="14" t="s">
        <v>36</v>
      </c>
      <c r="D23" s="15">
        <f>48006.67+176552.24</f>
        <v>224558.90999999997</v>
      </c>
      <c r="E23" s="5">
        <v>45328</v>
      </c>
      <c r="F23" s="4" t="s">
        <v>34</v>
      </c>
    </row>
    <row r="24" spans="1:6" x14ac:dyDescent="0.25">
      <c r="A24" s="10">
        <v>22</v>
      </c>
      <c r="B24" s="13" t="s">
        <v>56</v>
      </c>
      <c r="C24" s="14" t="s">
        <v>36</v>
      </c>
      <c r="D24" s="15">
        <v>51270.080000000002</v>
      </c>
      <c r="E24" s="5">
        <v>45328</v>
      </c>
      <c r="F24" s="4" t="s">
        <v>34</v>
      </c>
    </row>
    <row r="25" spans="1:6" x14ac:dyDescent="0.25">
      <c r="A25" s="10">
        <v>23</v>
      </c>
      <c r="B25" s="13" t="s">
        <v>57</v>
      </c>
      <c r="C25" s="14" t="s">
        <v>36</v>
      </c>
      <c r="D25" s="15">
        <v>52054.18</v>
      </c>
      <c r="E25" s="5">
        <v>45328</v>
      </c>
      <c r="F25" s="4" t="s">
        <v>34</v>
      </c>
    </row>
    <row r="26" spans="1:6" ht="37.5" x14ac:dyDescent="0.25">
      <c r="A26" s="10">
        <v>24</v>
      </c>
      <c r="B26" s="13" t="s">
        <v>58</v>
      </c>
      <c r="C26" s="14" t="s">
        <v>35</v>
      </c>
      <c r="D26" s="15">
        <f>231597.3+25271782.48+349208.15+7278495.48</f>
        <v>33131083.41</v>
      </c>
      <c r="E26" s="5">
        <v>45328</v>
      </c>
      <c r="F26" s="4" t="s">
        <v>34</v>
      </c>
    </row>
    <row r="27" spans="1:6" x14ac:dyDescent="0.25">
      <c r="A27" s="10">
        <v>25</v>
      </c>
      <c r="B27" s="13" t="s">
        <v>59</v>
      </c>
      <c r="C27" s="14" t="s">
        <v>36</v>
      </c>
      <c r="D27" s="15">
        <f>187884.94+5127983.33+2312.15+186076.45+1025400.26</f>
        <v>6529657.1300000008</v>
      </c>
      <c r="E27" s="5">
        <v>45328</v>
      </c>
      <c r="F27" s="4" t="s">
        <v>34</v>
      </c>
    </row>
    <row r="28" spans="1:6" x14ac:dyDescent="0.25">
      <c r="A28" s="10">
        <v>26</v>
      </c>
      <c r="B28" s="13" t="s">
        <v>11</v>
      </c>
      <c r="C28" s="14" t="s">
        <v>36</v>
      </c>
      <c r="D28" s="15">
        <f>213015.56+107804.41+872450.52</f>
        <v>1193270.49</v>
      </c>
      <c r="E28" s="5">
        <v>45328</v>
      </c>
      <c r="F28" s="4" t="s">
        <v>34</v>
      </c>
    </row>
    <row r="29" spans="1:6" x14ac:dyDescent="0.25">
      <c r="A29" s="10">
        <v>27</v>
      </c>
      <c r="B29" s="13" t="s">
        <v>60</v>
      </c>
      <c r="C29" s="14" t="s">
        <v>36</v>
      </c>
      <c r="D29" s="15">
        <f>150102.42+9238.79+169137.55+10432.08+1689231.93</f>
        <v>2028142.77</v>
      </c>
      <c r="E29" s="5">
        <v>45328</v>
      </c>
      <c r="F29" s="4" t="s">
        <v>34</v>
      </c>
    </row>
    <row r="30" spans="1:6" ht="37.5" x14ac:dyDescent="0.25">
      <c r="A30" s="10">
        <v>28</v>
      </c>
      <c r="B30" s="13" t="s">
        <v>61</v>
      </c>
      <c r="C30" s="14" t="s">
        <v>35</v>
      </c>
      <c r="D30" s="15">
        <f>56584.61+3800699.57+2999082.47+354300.73+843283.8+3349491.69+989240.4</f>
        <v>12392683.270000001</v>
      </c>
      <c r="E30" s="5">
        <v>45328</v>
      </c>
      <c r="F30" s="4" t="s">
        <v>34</v>
      </c>
    </row>
    <row r="31" spans="1:6" ht="37.5" x14ac:dyDescent="0.25">
      <c r="A31" s="10">
        <v>29</v>
      </c>
      <c r="B31" s="13" t="s">
        <v>62</v>
      </c>
      <c r="C31" s="14" t="s">
        <v>35</v>
      </c>
      <c r="D31" s="15">
        <f>219410.82+4111082.69+176233.18</f>
        <v>4506726.6899999995</v>
      </c>
      <c r="E31" s="5">
        <v>45328</v>
      </c>
      <c r="F31" s="4" t="s">
        <v>34</v>
      </c>
    </row>
    <row r="32" spans="1:6" ht="37.5" x14ac:dyDescent="0.25">
      <c r="A32" s="10">
        <v>30</v>
      </c>
      <c r="B32" s="13" t="s">
        <v>63</v>
      </c>
      <c r="C32" s="14" t="s">
        <v>35</v>
      </c>
      <c r="D32" s="15">
        <f>70007.62+2996304.76+1832117.41+475333.34</f>
        <v>5373763.1299999999</v>
      </c>
      <c r="E32" s="5">
        <v>45328</v>
      </c>
      <c r="F32" s="4" t="s">
        <v>34</v>
      </c>
    </row>
    <row r="33" spans="1:6" x14ac:dyDescent="0.25">
      <c r="A33" s="10">
        <v>31</v>
      </c>
      <c r="B33" s="13" t="s">
        <v>64</v>
      </c>
      <c r="C33" s="14" t="s">
        <v>36</v>
      </c>
      <c r="D33" s="15">
        <f>30712.46+6516.16</f>
        <v>37228.619999999995</v>
      </c>
      <c r="E33" s="5">
        <v>45328</v>
      </c>
      <c r="F33" s="4" t="s">
        <v>34</v>
      </c>
    </row>
    <row r="34" spans="1:6" x14ac:dyDescent="0.25">
      <c r="A34" s="10">
        <v>32</v>
      </c>
      <c r="B34" s="13" t="s">
        <v>20</v>
      </c>
      <c r="C34" s="14" t="s">
        <v>36</v>
      </c>
      <c r="D34" s="15">
        <v>14609.89</v>
      </c>
      <c r="E34" s="5">
        <v>45328</v>
      </c>
      <c r="F34" s="4" t="s">
        <v>34</v>
      </c>
    </row>
    <row r="35" spans="1:6" x14ac:dyDescent="0.25">
      <c r="A35" s="10">
        <v>33</v>
      </c>
      <c r="B35" s="13" t="s">
        <v>21</v>
      </c>
      <c r="C35" s="14" t="s">
        <v>36</v>
      </c>
      <c r="D35" s="15">
        <v>15118.84</v>
      </c>
      <c r="E35" s="5">
        <v>45328</v>
      </c>
      <c r="F35" s="4" t="s">
        <v>34</v>
      </c>
    </row>
    <row r="36" spans="1:6" x14ac:dyDescent="0.25">
      <c r="A36" s="10">
        <v>34</v>
      </c>
      <c r="B36" s="13" t="s">
        <v>65</v>
      </c>
      <c r="C36" s="14" t="s">
        <v>36</v>
      </c>
      <c r="D36" s="15">
        <f>183819.6+5933.03</f>
        <v>189752.63</v>
      </c>
      <c r="E36" s="5">
        <v>45328</v>
      </c>
      <c r="F36" s="4" t="s">
        <v>34</v>
      </c>
    </row>
    <row r="37" spans="1:6" ht="37.5" x14ac:dyDescent="0.25">
      <c r="A37" s="10">
        <v>35</v>
      </c>
      <c r="B37" s="13" t="s">
        <v>1</v>
      </c>
      <c r="C37" s="14" t="s">
        <v>35</v>
      </c>
      <c r="D37" s="15">
        <f>234508.5+22984747.09+88621.78+28938.29</f>
        <v>23336815.66</v>
      </c>
      <c r="E37" s="5">
        <v>45328</v>
      </c>
      <c r="F37" s="4" t="s">
        <v>34</v>
      </c>
    </row>
    <row r="38" spans="1:6" x14ac:dyDescent="0.25">
      <c r="A38" s="10">
        <v>36</v>
      </c>
      <c r="B38" s="13" t="s">
        <v>66</v>
      </c>
      <c r="C38" s="14" t="s">
        <v>36</v>
      </c>
      <c r="D38" s="15">
        <f>157682.23+44390.71+94587.19</f>
        <v>296660.13</v>
      </c>
      <c r="E38" s="5">
        <v>45328</v>
      </c>
      <c r="F38" s="4" t="s">
        <v>34</v>
      </c>
    </row>
    <row r="39" spans="1:6" x14ac:dyDescent="0.25">
      <c r="A39" s="10">
        <v>37</v>
      </c>
      <c r="B39" s="13" t="s">
        <v>67</v>
      </c>
      <c r="C39" s="14" t="s">
        <v>36</v>
      </c>
      <c r="D39" s="15">
        <f>337933.46+86457.56</f>
        <v>424391.02</v>
      </c>
      <c r="E39" s="5">
        <v>45328</v>
      </c>
      <c r="F39" s="4" t="s">
        <v>34</v>
      </c>
    </row>
    <row r="40" spans="1:6" ht="37.5" x14ac:dyDescent="0.25">
      <c r="A40" s="10">
        <v>38</v>
      </c>
      <c r="B40" s="13" t="s">
        <v>264</v>
      </c>
      <c r="C40" s="14" t="s">
        <v>36</v>
      </c>
      <c r="D40" s="15">
        <f>47725.66+7359.64</f>
        <v>55085.3</v>
      </c>
      <c r="E40" s="5">
        <v>45328</v>
      </c>
      <c r="F40" s="4" t="s">
        <v>34</v>
      </c>
    </row>
    <row r="41" spans="1:6" ht="37.5" x14ac:dyDescent="0.25">
      <c r="A41" s="10">
        <v>39</v>
      </c>
      <c r="B41" s="13" t="s">
        <v>68</v>
      </c>
      <c r="C41" s="14" t="s">
        <v>35</v>
      </c>
      <c r="D41" s="15">
        <f>192976.48+9113210.84+75592.57+15261973.92</f>
        <v>24643753.810000002</v>
      </c>
      <c r="E41" s="5">
        <v>45328</v>
      </c>
      <c r="F41" s="4" t="s">
        <v>34</v>
      </c>
    </row>
    <row r="42" spans="1:6" ht="37.5" x14ac:dyDescent="0.25">
      <c r="A42" s="10">
        <v>40</v>
      </c>
      <c r="B42" s="13" t="s">
        <v>27</v>
      </c>
      <c r="C42" s="14" t="s">
        <v>35</v>
      </c>
      <c r="D42" s="15">
        <f>84211.8+14415432.56+867298.63</f>
        <v>15366942.990000002</v>
      </c>
      <c r="E42" s="5">
        <v>45328</v>
      </c>
      <c r="F42" s="4" t="s">
        <v>34</v>
      </c>
    </row>
    <row r="43" spans="1:6" x14ac:dyDescent="0.25">
      <c r="A43" s="10">
        <v>41</v>
      </c>
      <c r="B43" s="13" t="s">
        <v>26</v>
      </c>
      <c r="C43" s="14" t="s">
        <v>36</v>
      </c>
      <c r="D43" s="15">
        <f>52347.04+117878.28</f>
        <v>170225.32</v>
      </c>
      <c r="E43" s="5">
        <v>45328</v>
      </c>
      <c r="F43" s="4" t="s">
        <v>34</v>
      </c>
    </row>
    <row r="44" spans="1:6" x14ac:dyDescent="0.25">
      <c r="A44" s="10">
        <v>42</v>
      </c>
      <c r="B44" s="13" t="s">
        <v>19</v>
      </c>
      <c r="C44" s="14" t="s">
        <v>36</v>
      </c>
      <c r="D44" s="15">
        <f>37859.51+256816.87</f>
        <v>294676.38</v>
      </c>
      <c r="E44" s="5">
        <v>45328</v>
      </c>
      <c r="F44" s="4" t="s">
        <v>34</v>
      </c>
    </row>
    <row r="45" spans="1:6" x14ac:dyDescent="0.25">
      <c r="A45" s="10">
        <v>43</v>
      </c>
      <c r="B45" s="13" t="s">
        <v>69</v>
      </c>
      <c r="C45" s="14" t="s">
        <v>36</v>
      </c>
      <c r="D45" s="15">
        <f>480431.11+6254888.38+144987.79</f>
        <v>6880307.2800000003</v>
      </c>
      <c r="E45" s="5">
        <v>45328</v>
      </c>
      <c r="F45" s="4" t="s">
        <v>34</v>
      </c>
    </row>
    <row r="46" spans="1:6" x14ac:dyDescent="0.25">
      <c r="A46" s="10">
        <v>44</v>
      </c>
      <c r="B46" s="13" t="s">
        <v>70</v>
      </c>
      <c r="C46" s="14" t="s">
        <v>36</v>
      </c>
      <c r="D46" s="15">
        <f>25762.72+22550.45+3535052.59</f>
        <v>3583365.76</v>
      </c>
      <c r="E46" s="5">
        <v>45328</v>
      </c>
      <c r="F46" s="4" t="s">
        <v>34</v>
      </c>
    </row>
    <row r="47" spans="1:6" x14ac:dyDescent="0.25">
      <c r="A47" s="10">
        <v>45</v>
      </c>
      <c r="B47" s="13" t="s">
        <v>71</v>
      </c>
      <c r="C47" s="14" t="s">
        <v>36</v>
      </c>
      <c r="D47" s="15">
        <f>50273.65+11493583.65+287085.61+466026.28+5641248.05</f>
        <v>17938217.239999998</v>
      </c>
      <c r="E47" s="5">
        <v>45328</v>
      </c>
      <c r="F47" s="4" t="s">
        <v>34</v>
      </c>
    </row>
    <row r="48" spans="1:6" x14ac:dyDescent="0.25">
      <c r="A48" s="10">
        <v>46</v>
      </c>
      <c r="B48" s="13" t="s">
        <v>10</v>
      </c>
      <c r="C48" s="14" t="s">
        <v>36</v>
      </c>
      <c r="D48" s="15">
        <v>16404.36</v>
      </c>
      <c r="E48" s="5">
        <v>45328</v>
      </c>
      <c r="F48" s="4" t="s">
        <v>34</v>
      </c>
    </row>
    <row r="49" spans="1:6" x14ac:dyDescent="0.25">
      <c r="A49" s="10">
        <v>47</v>
      </c>
      <c r="B49" s="13" t="s">
        <v>72</v>
      </c>
      <c r="C49" s="14" t="s">
        <v>36</v>
      </c>
      <c r="D49" s="15">
        <f>99278.74+6569601.96+2553998.4</f>
        <v>9222879.0999999996</v>
      </c>
      <c r="E49" s="5">
        <v>45328</v>
      </c>
      <c r="F49" s="4" t="s">
        <v>34</v>
      </c>
    </row>
    <row r="50" spans="1:6" x14ac:dyDescent="0.25">
      <c r="A50" s="10">
        <v>48</v>
      </c>
      <c r="B50" s="13" t="s">
        <v>8</v>
      </c>
      <c r="C50" s="14" t="s">
        <v>36</v>
      </c>
      <c r="D50" s="15">
        <f>165579.94+18428577.54+112933.76+47222.74</f>
        <v>18754313.98</v>
      </c>
      <c r="E50" s="5">
        <v>45328</v>
      </c>
      <c r="F50" s="4" t="s">
        <v>34</v>
      </c>
    </row>
    <row r="51" spans="1:6" x14ac:dyDescent="0.25">
      <c r="A51" s="10">
        <v>49</v>
      </c>
      <c r="B51" s="13" t="s">
        <v>73</v>
      </c>
      <c r="C51" s="14" t="s">
        <v>36</v>
      </c>
      <c r="D51" s="15">
        <f>116264.6+42657.17</f>
        <v>158921.77000000002</v>
      </c>
      <c r="E51" s="5">
        <v>45328</v>
      </c>
      <c r="F51" s="4" t="s">
        <v>34</v>
      </c>
    </row>
    <row r="52" spans="1:6" x14ac:dyDescent="0.25">
      <c r="A52" s="10">
        <v>50</v>
      </c>
      <c r="B52" s="13" t="s">
        <v>74</v>
      </c>
      <c r="C52" s="14" t="s">
        <v>36</v>
      </c>
      <c r="D52" s="15">
        <f>43276.98+85743.02</f>
        <v>129020</v>
      </c>
      <c r="E52" s="5">
        <v>45328</v>
      </c>
      <c r="F52" s="4" t="s">
        <v>34</v>
      </c>
    </row>
    <row r="53" spans="1:6" x14ac:dyDescent="0.25">
      <c r="A53" s="10">
        <v>51</v>
      </c>
      <c r="B53" s="13" t="s">
        <v>75</v>
      </c>
      <c r="C53" s="14" t="s">
        <v>36</v>
      </c>
      <c r="D53" s="15">
        <f>115708.79+58258.8+26794.69+605952.3</f>
        <v>806714.58000000007</v>
      </c>
      <c r="E53" s="5">
        <v>45328</v>
      </c>
      <c r="F53" s="4" t="s">
        <v>34</v>
      </c>
    </row>
    <row r="54" spans="1:6" x14ac:dyDescent="0.25">
      <c r="A54" s="10">
        <v>52</v>
      </c>
      <c r="B54" s="13" t="s">
        <v>76</v>
      </c>
      <c r="C54" s="14" t="s">
        <v>36</v>
      </c>
      <c r="D54" s="15">
        <f>81857.72+7914014.35+26091.14+463420.66+1806719.76+43364.93</f>
        <v>10335468.559999999</v>
      </c>
      <c r="E54" s="5">
        <v>45328</v>
      </c>
      <c r="F54" s="4" t="s">
        <v>34</v>
      </c>
    </row>
    <row r="55" spans="1:6" x14ac:dyDescent="0.25">
      <c r="A55" s="10">
        <v>53</v>
      </c>
      <c r="B55" s="13" t="s">
        <v>77</v>
      </c>
      <c r="C55" s="14" t="s">
        <v>36</v>
      </c>
      <c r="D55" s="15">
        <f>24283.8+60039.22</f>
        <v>84323.02</v>
      </c>
      <c r="E55" s="5">
        <v>45328</v>
      </c>
      <c r="F55" s="4" t="s">
        <v>34</v>
      </c>
    </row>
    <row r="56" spans="1:6" x14ac:dyDescent="0.25">
      <c r="A56" s="10">
        <v>54</v>
      </c>
      <c r="B56" s="13" t="s">
        <v>78</v>
      </c>
      <c r="C56" s="14" t="s">
        <v>36</v>
      </c>
      <c r="D56" s="15">
        <f>98203.44+51144.26</f>
        <v>149347.70000000001</v>
      </c>
      <c r="E56" s="5">
        <v>45328</v>
      </c>
      <c r="F56" s="4" t="s">
        <v>34</v>
      </c>
    </row>
    <row r="57" spans="1:6" x14ac:dyDescent="0.25">
      <c r="A57" s="10">
        <v>55</v>
      </c>
      <c r="B57" s="13" t="s">
        <v>79</v>
      </c>
      <c r="C57" s="14" t="s">
        <v>36</v>
      </c>
      <c r="D57" s="15">
        <v>49603.67</v>
      </c>
      <c r="E57" s="5">
        <v>45328</v>
      </c>
      <c r="F57" s="4" t="s">
        <v>34</v>
      </c>
    </row>
    <row r="58" spans="1:6" x14ac:dyDescent="0.25">
      <c r="A58" s="10">
        <v>56</v>
      </c>
      <c r="B58" s="13" t="s">
        <v>80</v>
      </c>
      <c r="C58" s="14" t="s">
        <v>36</v>
      </c>
      <c r="D58" s="15">
        <v>206854.18</v>
      </c>
      <c r="E58" s="5">
        <v>45328</v>
      </c>
      <c r="F58" s="4" t="s">
        <v>34</v>
      </c>
    </row>
    <row r="59" spans="1:6" x14ac:dyDescent="0.25">
      <c r="A59" s="10">
        <v>57</v>
      </c>
      <c r="B59" s="13" t="s">
        <v>81</v>
      </c>
      <c r="C59" s="14" t="s">
        <v>36</v>
      </c>
      <c r="D59" s="15">
        <f>171478.84+15306.19</f>
        <v>186785.03</v>
      </c>
      <c r="E59" s="5">
        <v>45328</v>
      </c>
      <c r="F59" s="4" t="s">
        <v>34</v>
      </c>
    </row>
    <row r="60" spans="1:6" x14ac:dyDescent="0.25">
      <c r="A60" s="10">
        <v>58</v>
      </c>
      <c r="B60" s="13" t="s">
        <v>82</v>
      </c>
      <c r="C60" s="14" t="s">
        <v>36</v>
      </c>
      <c r="D60" s="15">
        <f>15352.69+730817.6</f>
        <v>746170.28999999992</v>
      </c>
      <c r="E60" s="5">
        <v>45328</v>
      </c>
      <c r="F60" s="4" t="s">
        <v>34</v>
      </c>
    </row>
    <row r="61" spans="1:6" x14ac:dyDescent="0.25">
      <c r="A61" s="10">
        <v>59</v>
      </c>
      <c r="B61" s="13" t="s">
        <v>83</v>
      </c>
      <c r="C61" s="14" t="s">
        <v>36</v>
      </c>
      <c r="D61" s="15">
        <v>354157.04</v>
      </c>
      <c r="E61" s="5">
        <v>45328</v>
      </c>
      <c r="F61" s="4" t="s">
        <v>34</v>
      </c>
    </row>
    <row r="62" spans="1:6" x14ac:dyDescent="0.25">
      <c r="A62" s="10">
        <v>60</v>
      </c>
      <c r="B62" s="13" t="s">
        <v>84</v>
      </c>
      <c r="C62" s="14" t="s">
        <v>36</v>
      </c>
      <c r="D62" s="15">
        <f>53737.19+148289.22+19303.72</f>
        <v>221330.13</v>
      </c>
      <c r="E62" s="5">
        <v>45328</v>
      </c>
      <c r="F62" s="4" t="s">
        <v>34</v>
      </c>
    </row>
    <row r="63" spans="1:6" x14ac:dyDescent="0.25">
      <c r="A63" s="10">
        <v>61</v>
      </c>
      <c r="B63" s="13" t="s">
        <v>85</v>
      </c>
      <c r="C63" s="14" t="s">
        <v>36</v>
      </c>
      <c r="D63" s="15">
        <f>119768.78+70687.98</f>
        <v>190456.76</v>
      </c>
      <c r="E63" s="5">
        <v>45328</v>
      </c>
      <c r="F63" s="4" t="s">
        <v>34</v>
      </c>
    </row>
    <row r="64" spans="1:6" x14ac:dyDescent="0.25">
      <c r="A64" s="10">
        <v>62</v>
      </c>
      <c r="B64" s="13" t="s">
        <v>86</v>
      </c>
      <c r="C64" s="14" t="s">
        <v>36</v>
      </c>
      <c r="D64" s="15">
        <f>215794.7+93398.74</f>
        <v>309193.44</v>
      </c>
      <c r="E64" s="5">
        <v>45328</v>
      </c>
      <c r="F64" s="4" t="s">
        <v>34</v>
      </c>
    </row>
    <row r="65" spans="1:6" x14ac:dyDescent="0.25">
      <c r="A65" s="10">
        <v>63</v>
      </c>
      <c r="B65" s="13" t="s">
        <v>9</v>
      </c>
      <c r="C65" s="14" t="s">
        <v>36</v>
      </c>
      <c r="D65" s="15">
        <v>43310.2</v>
      </c>
      <c r="E65" s="5">
        <v>45328</v>
      </c>
      <c r="F65" s="4" t="s">
        <v>34</v>
      </c>
    </row>
    <row r="66" spans="1:6" x14ac:dyDescent="0.25">
      <c r="A66" s="10">
        <v>64</v>
      </c>
      <c r="B66" s="13" t="s">
        <v>87</v>
      </c>
      <c r="C66" s="14" t="s">
        <v>36</v>
      </c>
      <c r="D66" s="15">
        <f>157569.79+47327.29+85028.52+18131.98</f>
        <v>308057.58</v>
      </c>
      <c r="E66" s="5">
        <v>45328</v>
      </c>
      <c r="F66" s="4" t="s">
        <v>34</v>
      </c>
    </row>
    <row r="67" spans="1:6" x14ac:dyDescent="0.25">
      <c r="A67" s="10">
        <v>65</v>
      </c>
      <c r="B67" s="13" t="s">
        <v>88</v>
      </c>
      <c r="C67" s="14" t="s">
        <v>36</v>
      </c>
      <c r="D67" s="15">
        <f>113186.63+16291.2</f>
        <v>129477.83</v>
      </c>
      <c r="E67" s="5">
        <v>45328</v>
      </c>
      <c r="F67" s="4" t="s">
        <v>34</v>
      </c>
    </row>
    <row r="68" spans="1:6" x14ac:dyDescent="0.25">
      <c r="A68" s="10">
        <v>66</v>
      </c>
      <c r="B68" s="13" t="s">
        <v>89</v>
      </c>
      <c r="C68" s="14" t="s">
        <v>36</v>
      </c>
      <c r="D68" s="15">
        <f>69199.54+1929.25+571.56+80410.66</f>
        <v>152111.01</v>
      </c>
      <c r="E68" s="5">
        <v>45328</v>
      </c>
      <c r="F68" s="4" t="s">
        <v>34</v>
      </c>
    </row>
    <row r="69" spans="1:6" x14ac:dyDescent="0.25">
      <c r="A69" s="10">
        <v>67</v>
      </c>
      <c r="B69" s="13" t="s">
        <v>90</v>
      </c>
      <c r="C69" s="14" t="s">
        <v>36</v>
      </c>
      <c r="D69" s="15">
        <f>124696.49+4632508.31+331102.54+530453.3+4129723.99</f>
        <v>9748484.629999999</v>
      </c>
      <c r="E69" s="5">
        <v>45328</v>
      </c>
      <c r="F69" s="4" t="s">
        <v>34</v>
      </c>
    </row>
    <row r="70" spans="1:6" x14ac:dyDescent="0.25">
      <c r="A70" s="10">
        <v>68</v>
      </c>
      <c r="B70" s="13" t="s">
        <v>91</v>
      </c>
      <c r="C70" s="14" t="s">
        <v>36</v>
      </c>
      <c r="D70" s="15">
        <v>172358.93</v>
      </c>
      <c r="E70" s="5">
        <v>45328</v>
      </c>
      <c r="F70" s="4" t="s">
        <v>34</v>
      </c>
    </row>
    <row r="71" spans="1:6" x14ac:dyDescent="0.25">
      <c r="A71" s="10">
        <v>69</v>
      </c>
      <c r="B71" s="13" t="s">
        <v>92</v>
      </c>
      <c r="C71" s="14" t="s">
        <v>36</v>
      </c>
      <c r="D71" s="15">
        <f>23163.68+9263.17+37660.81</f>
        <v>70087.66</v>
      </c>
      <c r="E71" s="5">
        <v>45328</v>
      </c>
      <c r="F71" s="4" t="s">
        <v>34</v>
      </c>
    </row>
    <row r="72" spans="1:6" x14ac:dyDescent="0.25">
      <c r="A72" s="10">
        <v>70</v>
      </c>
      <c r="B72" s="13" t="s">
        <v>93</v>
      </c>
      <c r="C72" s="14" t="s">
        <v>36</v>
      </c>
      <c r="D72" s="15">
        <f>56981.35+290301.44+2929.13</f>
        <v>350211.92</v>
      </c>
      <c r="E72" s="5">
        <v>45328</v>
      </c>
      <c r="F72" s="4" t="s">
        <v>34</v>
      </c>
    </row>
    <row r="73" spans="1:6" ht="37.5" x14ac:dyDescent="0.25">
      <c r="A73" s="10">
        <v>71</v>
      </c>
      <c r="B73" s="13" t="s">
        <v>94</v>
      </c>
      <c r="C73" s="14" t="s">
        <v>35</v>
      </c>
      <c r="D73" s="15">
        <f>9514.2+13152.77+183395.15</f>
        <v>206062.12</v>
      </c>
      <c r="E73" s="5">
        <v>45328</v>
      </c>
      <c r="F73" s="4" t="s">
        <v>34</v>
      </c>
    </row>
    <row r="74" spans="1:6" x14ac:dyDescent="0.25">
      <c r="A74" s="10">
        <v>72</v>
      </c>
      <c r="B74" s="13" t="s">
        <v>95</v>
      </c>
      <c r="C74" s="14" t="s">
        <v>36</v>
      </c>
      <c r="D74" s="15">
        <f>14006.78+20158.08</f>
        <v>34164.86</v>
      </c>
      <c r="E74" s="5">
        <v>45328</v>
      </c>
      <c r="F74" s="4" t="s">
        <v>34</v>
      </c>
    </row>
    <row r="75" spans="1:6" x14ac:dyDescent="0.25">
      <c r="A75" s="10">
        <v>73</v>
      </c>
      <c r="B75" s="13" t="s">
        <v>96</v>
      </c>
      <c r="C75" s="14" t="s">
        <v>36</v>
      </c>
      <c r="D75" s="15">
        <f>137835.64+288156.34</f>
        <v>425991.98000000004</v>
      </c>
      <c r="E75" s="5">
        <v>45328</v>
      </c>
      <c r="F75" s="4" t="s">
        <v>34</v>
      </c>
    </row>
    <row r="76" spans="1:6" x14ac:dyDescent="0.25">
      <c r="A76" s="10">
        <v>74</v>
      </c>
      <c r="B76" s="13" t="s">
        <v>97</v>
      </c>
      <c r="C76" s="14" t="s">
        <v>36</v>
      </c>
      <c r="D76" s="15">
        <f>355285.56+272460.56</f>
        <v>627746.12</v>
      </c>
      <c r="E76" s="5">
        <v>45328</v>
      </c>
      <c r="F76" s="4" t="s">
        <v>34</v>
      </c>
    </row>
    <row r="77" spans="1:6" x14ac:dyDescent="0.25">
      <c r="A77" s="10">
        <v>75</v>
      </c>
      <c r="B77" s="13" t="s">
        <v>98</v>
      </c>
      <c r="C77" s="14" t="s">
        <v>36</v>
      </c>
      <c r="D77" s="15">
        <f>21932.45+224963.53</f>
        <v>246895.98</v>
      </c>
      <c r="E77" s="5">
        <v>45328</v>
      </c>
      <c r="F77" s="4" t="s">
        <v>34</v>
      </c>
    </row>
    <row r="78" spans="1:6" x14ac:dyDescent="0.25">
      <c r="A78" s="10">
        <v>76</v>
      </c>
      <c r="B78" s="13" t="s">
        <v>99</v>
      </c>
      <c r="C78" s="14" t="s">
        <v>36</v>
      </c>
      <c r="D78" s="15">
        <v>55071</v>
      </c>
      <c r="E78" s="5">
        <v>45328</v>
      </c>
      <c r="F78" s="4" t="s">
        <v>34</v>
      </c>
    </row>
    <row r="79" spans="1:6" x14ac:dyDescent="0.25">
      <c r="A79" s="10">
        <v>77</v>
      </c>
      <c r="B79" s="13" t="s">
        <v>100</v>
      </c>
      <c r="C79" s="14" t="s">
        <v>36</v>
      </c>
      <c r="D79" s="15">
        <f>59586.4+11937.58+49516.61+850551.12</f>
        <v>971591.71</v>
      </c>
      <c r="E79" s="5">
        <v>45328</v>
      </c>
      <c r="F79" s="4" t="s">
        <v>34</v>
      </c>
    </row>
    <row r="80" spans="1:6" x14ac:dyDescent="0.25">
      <c r="A80" s="10">
        <v>78</v>
      </c>
      <c r="B80" s="13" t="s">
        <v>101</v>
      </c>
      <c r="C80" s="14" t="s">
        <v>36</v>
      </c>
      <c r="D80" s="15">
        <f>57238.97+16791.35+485834.24</f>
        <v>559864.56000000006</v>
      </c>
      <c r="E80" s="5">
        <v>45328</v>
      </c>
      <c r="F80" s="4" t="s">
        <v>34</v>
      </c>
    </row>
    <row r="81" spans="1:6" x14ac:dyDescent="0.25">
      <c r="A81" s="10">
        <v>79</v>
      </c>
      <c r="B81" s="13" t="s">
        <v>102</v>
      </c>
      <c r="C81" s="14" t="s">
        <v>36</v>
      </c>
      <c r="D81" s="15">
        <f>22193.18+12152.05</f>
        <v>34345.229999999996</v>
      </c>
      <c r="E81" s="5">
        <v>45328</v>
      </c>
      <c r="F81" s="4" t="s">
        <v>34</v>
      </c>
    </row>
    <row r="82" spans="1:6" ht="37.5" x14ac:dyDescent="0.25">
      <c r="A82" s="10">
        <v>80</v>
      </c>
      <c r="B82" s="13" t="s">
        <v>3</v>
      </c>
      <c r="C82" s="14" t="s">
        <v>36</v>
      </c>
      <c r="D82" s="15">
        <f>442502.83+412937.26+9028.38</f>
        <v>864468.47000000009</v>
      </c>
      <c r="E82" s="5">
        <v>45328</v>
      </c>
      <c r="F82" s="4" t="s">
        <v>34</v>
      </c>
    </row>
    <row r="83" spans="1:6" x14ac:dyDescent="0.25">
      <c r="A83" s="10">
        <v>81</v>
      </c>
      <c r="B83" s="13" t="s">
        <v>4</v>
      </c>
      <c r="C83" s="14" t="s">
        <v>36</v>
      </c>
      <c r="D83" s="15">
        <f>292870.86+21896051.53+590903.17+7931005.63</f>
        <v>30710831.190000001</v>
      </c>
      <c r="E83" s="5">
        <v>45328</v>
      </c>
      <c r="F83" s="4" t="s">
        <v>34</v>
      </c>
    </row>
    <row r="84" spans="1:6" ht="37.5" x14ac:dyDescent="0.25">
      <c r="A84" s="10">
        <v>82</v>
      </c>
      <c r="B84" s="13" t="s">
        <v>103</v>
      </c>
      <c r="C84" s="14" t="s">
        <v>36</v>
      </c>
      <c r="D84" s="15">
        <f>62093.17+15433.74</f>
        <v>77526.91</v>
      </c>
      <c r="E84" s="5">
        <v>45328</v>
      </c>
      <c r="F84" s="4" t="s">
        <v>34</v>
      </c>
    </row>
    <row r="85" spans="1:6" ht="37.5" x14ac:dyDescent="0.25">
      <c r="A85" s="10">
        <v>83</v>
      </c>
      <c r="B85" s="13" t="s">
        <v>104</v>
      </c>
      <c r="C85" s="14" t="s">
        <v>36</v>
      </c>
      <c r="D85" s="15">
        <v>36874.74</v>
      </c>
      <c r="E85" s="5">
        <v>45328</v>
      </c>
      <c r="F85" s="4" t="s">
        <v>34</v>
      </c>
    </row>
    <row r="86" spans="1:6" x14ac:dyDescent="0.25">
      <c r="A86" s="10">
        <v>84</v>
      </c>
      <c r="B86" s="13" t="s">
        <v>5</v>
      </c>
      <c r="C86" s="14" t="s">
        <v>36</v>
      </c>
      <c r="D86" s="15">
        <f>49744.64+16200.68</f>
        <v>65945.320000000007</v>
      </c>
      <c r="E86" s="5">
        <v>45328</v>
      </c>
      <c r="F86" s="4" t="s">
        <v>34</v>
      </c>
    </row>
    <row r="87" spans="1:6" x14ac:dyDescent="0.25">
      <c r="A87" s="10">
        <v>85</v>
      </c>
      <c r="B87" s="13" t="s">
        <v>6</v>
      </c>
      <c r="C87" s="14" t="s">
        <v>36</v>
      </c>
      <c r="D87" s="15">
        <f>37090.14+55317.9</f>
        <v>92408.040000000008</v>
      </c>
      <c r="E87" s="5">
        <v>45328</v>
      </c>
      <c r="F87" s="4" t="s">
        <v>34</v>
      </c>
    </row>
    <row r="88" spans="1:6" x14ac:dyDescent="0.25">
      <c r="A88" s="10">
        <v>86</v>
      </c>
      <c r="B88" s="6" t="s">
        <v>22</v>
      </c>
      <c r="C88" s="7" t="s">
        <v>106</v>
      </c>
      <c r="D88" s="11">
        <v>135746.51</v>
      </c>
      <c r="E88" s="5">
        <v>45369</v>
      </c>
      <c r="F88" s="4" t="s">
        <v>34</v>
      </c>
    </row>
    <row r="89" spans="1:6" x14ac:dyDescent="0.25">
      <c r="A89" s="10">
        <v>87</v>
      </c>
      <c r="B89" s="6" t="s">
        <v>107</v>
      </c>
      <c r="C89" s="2" t="s">
        <v>36</v>
      </c>
      <c r="D89" s="11">
        <v>5744.04</v>
      </c>
      <c r="E89" s="5">
        <v>45369</v>
      </c>
      <c r="F89" s="4" t="s">
        <v>34</v>
      </c>
    </row>
    <row r="90" spans="1:6" x14ac:dyDescent="0.25">
      <c r="A90" s="10">
        <v>88</v>
      </c>
      <c r="B90" s="6" t="s">
        <v>108</v>
      </c>
      <c r="C90" s="2" t="s">
        <v>36</v>
      </c>
      <c r="D90" s="11">
        <v>10417.129999999999</v>
      </c>
      <c r="E90" s="5">
        <v>45369</v>
      </c>
      <c r="F90" s="4" t="s">
        <v>34</v>
      </c>
    </row>
    <row r="91" spans="1:6" x14ac:dyDescent="0.25">
      <c r="A91" s="10">
        <v>89</v>
      </c>
      <c r="B91" s="6" t="s">
        <v>109</v>
      </c>
      <c r="C91" s="2" t="s">
        <v>36</v>
      </c>
      <c r="D91" s="11">
        <v>2690255.53</v>
      </c>
      <c r="E91" s="5">
        <v>45369</v>
      </c>
      <c r="F91" s="4" t="s">
        <v>34</v>
      </c>
    </row>
    <row r="92" spans="1:6" ht="37.5" x14ac:dyDescent="0.25">
      <c r="A92" s="10">
        <v>90</v>
      </c>
      <c r="B92" s="6" t="s">
        <v>110</v>
      </c>
      <c r="C92" s="2" t="s">
        <v>140</v>
      </c>
      <c r="D92" s="11">
        <f>3701382.23+7844922.99+9774897.9+6358.3</f>
        <v>21327561.420000002</v>
      </c>
      <c r="E92" s="5">
        <v>45369</v>
      </c>
      <c r="F92" s="4" t="s">
        <v>34</v>
      </c>
    </row>
    <row r="93" spans="1:6" ht="37.5" x14ac:dyDescent="0.25">
      <c r="A93" s="10">
        <v>91</v>
      </c>
      <c r="B93" s="6" t="s">
        <v>320</v>
      </c>
      <c r="C93" s="2" t="s">
        <v>36</v>
      </c>
      <c r="D93" s="11">
        <f>264485.66+150478.98</f>
        <v>414964.64</v>
      </c>
      <c r="E93" s="5">
        <v>45369</v>
      </c>
      <c r="F93" s="4" t="s">
        <v>34</v>
      </c>
    </row>
    <row r="94" spans="1:6" x14ac:dyDescent="0.25">
      <c r="A94" s="10">
        <v>92</v>
      </c>
      <c r="B94" s="6" t="s">
        <v>12</v>
      </c>
      <c r="C94" s="2" t="s">
        <v>36</v>
      </c>
      <c r="D94" s="11">
        <f>294794.14+11932.55</f>
        <v>306726.69</v>
      </c>
      <c r="E94" s="5">
        <v>45369</v>
      </c>
      <c r="F94" s="4" t="s">
        <v>34</v>
      </c>
    </row>
    <row r="95" spans="1:6" x14ac:dyDescent="0.25">
      <c r="A95" s="10">
        <v>93</v>
      </c>
      <c r="B95" s="6" t="s">
        <v>111</v>
      </c>
      <c r="C95" s="2" t="s">
        <v>36</v>
      </c>
      <c r="D95" s="11">
        <v>97651.19</v>
      </c>
      <c r="E95" s="5">
        <v>45369</v>
      </c>
      <c r="F95" s="4" t="s">
        <v>34</v>
      </c>
    </row>
    <row r="96" spans="1:6" x14ac:dyDescent="0.25">
      <c r="A96" s="10">
        <v>94</v>
      </c>
      <c r="B96" s="6" t="s">
        <v>112</v>
      </c>
      <c r="C96" s="2" t="s">
        <v>36</v>
      </c>
      <c r="D96" s="11">
        <v>2078.27</v>
      </c>
      <c r="E96" s="5">
        <v>45369</v>
      </c>
      <c r="F96" s="4" t="s">
        <v>34</v>
      </c>
    </row>
    <row r="97" spans="1:6" x14ac:dyDescent="0.25">
      <c r="A97" s="10">
        <v>95</v>
      </c>
      <c r="B97" s="13" t="s">
        <v>28</v>
      </c>
      <c r="C97" s="14" t="s">
        <v>36</v>
      </c>
      <c r="D97" s="15">
        <v>29687.040000000001</v>
      </c>
      <c r="E97" s="5">
        <v>45369</v>
      </c>
      <c r="F97" s="4" t="s">
        <v>34</v>
      </c>
    </row>
    <row r="98" spans="1:6" ht="37.5" x14ac:dyDescent="0.25">
      <c r="A98" s="10">
        <v>96</v>
      </c>
      <c r="B98" s="13" t="s">
        <v>113</v>
      </c>
      <c r="C98" s="14" t="s">
        <v>35</v>
      </c>
      <c r="D98" s="15">
        <v>4809424.42</v>
      </c>
      <c r="E98" s="5">
        <v>45369</v>
      </c>
      <c r="F98" s="4" t="s">
        <v>34</v>
      </c>
    </row>
    <row r="99" spans="1:6" x14ac:dyDescent="0.25">
      <c r="A99" s="10">
        <v>97</v>
      </c>
      <c r="B99" s="6" t="s">
        <v>14</v>
      </c>
      <c r="C99" s="14" t="s">
        <v>36</v>
      </c>
      <c r="D99" s="11">
        <f>594176.28+2661929.24+2858.08</f>
        <v>3258963.6000000006</v>
      </c>
      <c r="E99" s="5">
        <v>45369</v>
      </c>
      <c r="F99" s="4" t="s">
        <v>34</v>
      </c>
    </row>
    <row r="100" spans="1:6" x14ac:dyDescent="0.25">
      <c r="A100" s="10">
        <v>98</v>
      </c>
      <c r="B100" s="6" t="s">
        <v>25</v>
      </c>
      <c r="C100" s="14" t="s">
        <v>36</v>
      </c>
      <c r="D100" s="11">
        <f>28163.4+9931.91</f>
        <v>38095.31</v>
      </c>
      <c r="E100" s="5">
        <v>45369</v>
      </c>
      <c r="F100" s="4" t="s">
        <v>34</v>
      </c>
    </row>
    <row r="101" spans="1:6" ht="37.5" x14ac:dyDescent="0.25">
      <c r="A101" s="10">
        <v>99</v>
      </c>
      <c r="B101" s="6" t="s">
        <v>29</v>
      </c>
      <c r="C101" s="14" t="s">
        <v>36</v>
      </c>
      <c r="D101" s="11">
        <v>3370.63</v>
      </c>
      <c r="E101" s="5">
        <v>45369</v>
      </c>
      <c r="F101" s="4" t="s">
        <v>34</v>
      </c>
    </row>
    <row r="102" spans="1:6" x14ac:dyDescent="0.25">
      <c r="A102" s="10">
        <v>100</v>
      </c>
      <c r="B102" s="6" t="s">
        <v>114</v>
      </c>
      <c r="C102" s="14" t="s">
        <v>36</v>
      </c>
      <c r="D102" s="11">
        <v>2571814.64</v>
      </c>
      <c r="E102" s="5">
        <v>45369</v>
      </c>
      <c r="F102" s="4" t="s">
        <v>34</v>
      </c>
    </row>
    <row r="103" spans="1:6" x14ac:dyDescent="0.25">
      <c r="A103" s="10">
        <v>101</v>
      </c>
      <c r="B103" s="6" t="s">
        <v>115</v>
      </c>
      <c r="C103" s="14" t="s">
        <v>36</v>
      </c>
      <c r="D103" s="11">
        <v>7153.39</v>
      </c>
      <c r="E103" s="5">
        <v>45369</v>
      </c>
      <c r="F103" s="4" t="s">
        <v>34</v>
      </c>
    </row>
    <row r="104" spans="1:6" x14ac:dyDescent="0.25">
      <c r="A104" s="10">
        <v>102</v>
      </c>
      <c r="B104" s="6" t="s">
        <v>15</v>
      </c>
      <c r="C104" s="14" t="s">
        <v>36</v>
      </c>
      <c r="D104" s="11">
        <v>602035.67000000004</v>
      </c>
      <c r="E104" s="5">
        <v>45369</v>
      </c>
      <c r="F104" s="4" t="s">
        <v>34</v>
      </c>
    </row>
    <row r="105" spans="1:6" ht="37.5" x14ac:dyDescent="0.25">
      <c r="A105" s="10">
        <v>103</v>
      </c>
      <c r="B105" s="6" t="s">
        <v>116</v>
      </c>
      <c r="C105" s="14" t="s">
        <v>35</v>
      </c>
      <c r="D105" s="11">
        <f>470315.62+1786.32+308266.12</f>
        <v>780368.06</v>
      </c>
      <c r="E105" s="5">
        <v>45369</v>
      </c>
      <c r="F105" s="4" t="s">
        <v>34</v>
      </c>
    </row>
    <row r="106" spans="1:6" x14ac:dyDescent="0.25">
      <c r="A106" s="10">
        <v>104</v>
      </c>
      <c r="B106" s="6" t="s">
        <v>117</v>
      </c>
      <c r="C106" s="14" t="s">
        <v>36</v>
      </c>
      <c r="D106" s="11">
        <v>118677.78</v>
      </c>
      <c r="E106" s="5">
        <v>45369</v>
      </c>
      <c r="F106" s="4" t="s">
        <v>34</v>
      </c>
    </row>
    <row r="107" spans="1:6" x14ac:dyDescent="0.25">
      <c r="A107" s="10">
        <v>105</v>
      </c>
      <c r="B107" s="6" t="s">
        <v>118</v>
      </c>
      <c r="C107" s="14" t="s">
        <v>36</v>
      </c>
      <c r="D107" s="11">
        <f>239997.98+11937.58</f>
        <v>251935.56</v>
      </c>
      <c r="E107" s="5">
        <v>45369</v>
      </c>
      <c r="F107" s="4" t="s">
        <v>34</v>
      </c>
    </row>
    <row r="108" spans="1:6" x14ac:dyDescent="0.25">
      <c r="A108" s="10">
        <v>106</v>
      </c>
      <c r="B108" s="6" t="s">
        <v>119</v>
      </c>
      <c r="C108" s="14" t="s">
        <v>36</v>
      </c>
      <c r="D108" s="11">
        <v>123824.66</v>
      </c>
      <c r="E108" s="5">
        <v>45369</v>
      </c>
      <c r="F108" s="4" t="s">
        <v>34</v>
      </c>
    </row>
    <row r="109" spans="1:6" x14ac:dyDescent="0.25">
      <c r="A109" s="10">
        <v>107</v>
      </c>
      <c r="B109" s="6" t="s">
        <v>120</v>
      </c>
      <c r="C109" s="14" t="s">
        <v>36</v>
      </c>
      <c r="D109" s="11">
        <v>293095.37</v>
      </c>
      <c r="E109" s="5">
        <v>45369</v>
      </c>
      <c r="F109" s="4" t="s">
        <v>34</v>
      </c>
    </row>
    <row r="110" spans="1:6" x14ac:dyDescent="0.25">
      <c r="A110" s="10">
        <v>108</v>
      </c>
      <c r="B110" s="6" t="s">
        <v>24</v>
      </c>
      <c r="C110" s="14" t="s">
        <v>36</v>
      </c>
      <c r="D110" s="11">
        <v>10454.52</v>
      </c>
      <c r="E110" s="5">
        <v>45369</v>
      </c>
      <c r="F110" s="4" t="s">
        <v>34</v>
      </c>
    </row>
    <row r="111" spans="1:6" x14ac:dyDescent="0.25">
      <c r="A111" s="10">
        <v>109</v>
      </c>
      <c r="B111" s="6" t="s">
        <v>121</v>
      </c>
      <c r="C111" s="14" t="s">
        <v>36</v>
      </c>
      <c r="D111" s="11">
        <f>16469.42+560484.3</f>
        <v>576953.72000000009</v>
      </c>
      <c r="E111" s="5">
        <v>45369</v>
      </c>
      <c r="F111" s="4" t="s">
        <v>34</v>
      </c>
    </row>
    <row r="112" spans="1:6" x14ac:dyDescent="0.25">
      <c r="A112" s="10">
        <v>110</v>
      </c>
      <c r="B112" s="6" t="s">
        <v>122</v>
      </c>
      <c r="C112" s="14" t="s">
        <v>36</v>
      </c>
      <c r="D112" s="11">
        <v>19872.16</v>
      </c>
      <c r="E112" s="5">
        <v>45369</v>
      </c>
      <c r="F112" s="4" t="s">
        <v>34</v>
      </c>
    </row>
    <row r="113" spans="1:6" ht="37.5" x14ac:dyDescent="0.25">
      <c r="A113" s="10">
        <v>111</v>
      </c>
      <c r="B113" s="6" t="s">
        <v>123</v>
      </c>
      <c r="C113" s="7" t="s">
        <v>35</v>
      </c>
      <c r="D113" s="11">
        <v>168616.94</v>
      </c>
      <c r="E113" s="5">
        <v>45369</v>
      </c>
      <c r="F113" s="4" t="s">
        <v>34</v>
      </c>
    </row>
    <row r="114" spans="1:6" x14ac:dyDescent="0.25">
      <c r="A114" s="10">
        <v>112</v>
      </c>
      <c r="B114" s="6" t="s">
        <v>124</v>
      </c>
      <c r="C114" s="14" t="s">
        <v>36</v>
      </c>
      <c r="D114" s="11">
        <v>16781.21</v>
      </c>
      <c r="E114" s="5">
        <v>45369</v>
      </c>
      <c r="F114" s="4" t="s">
        <v>34</v>
      </c>
    </row>
    <row r="115" spans="1:6" x14ac:dyDescent="0.25">
      <c r="A115" s="10">
        <v>113</v>
      </c>
      <c r="B115" s="6" t="s">
        <v>125</v>
      </c>
      <c r="C115" s="14" t="s">
        <v>36</v>
      </c>
      <c r="D115" s="11">
        <v>103991.44</v>
      </c>
      <c r="E115" s="5">
        <v>45369</v>
      </c>
      <c r="F115" s="4" t="s">
        <v>34</v>
      </c>
    </row>
    <row r="116" spans="1:6" x14ac:dyDescent="0.25">
      <c r="A116" s="10">
        <v>114</v>
      </c>
      <c r="B116" s="6" t="s">
        <v>18</v>
      </c>
      <c r="C116" s="14" t="s">
        <v>36</v>
      </c>
      <c r="D116" s="11">
        <f>138623.36+41325.85</f>
        <v>179949.21</v>
      </c>
      <c r="E116" s="5">
        <v>45369</v>
      </c>
      <c r="F116" s="4" t="s">
        <v>34</v>
      </c>
    </row>
    <row r="117" spans="1:6" x14ac:dyDescent="0.25">
      <c r="A117" s="10">
        <v>115</v>
      </c>
      <c r="B117" s="6" t="s">
        <v>126</v>
      </c>
      <c r="C117" s="14" t="s">
        <v>36</v>
      </c>
      <c r="D117" s="11">
        <v>150887.51999999999</v>
      </c>
      <c r="E117" s="5">
        <v>45369</v>
      </c>
      <c r="F117" s="4" t="s">
        <v>34</v>
      </c>
    </row>
    <row r="118" spans="1:6" x14ac:dyDescent="0.25">
      <c r="A118" s="10">
        <v>116</v>
      </c>
      <c r="B118" s="6" t="s">
        <v>127</v>
      </c>
      <c r="C118" s="14" t="s">
        <v>36</v>
      </c>
      <c r="D118" s="11">
        <f>193474.96+15297.31</f>
        <v>208772.27</v>
      </c>
      <c r="E118" s="5">
        <v>45369</v>
      </c>
      <c r="F118" s="4" t="s">
        <v>34</v>
      </c>
    </row>
    <row r="119" spans="1:6" x14ac:dyDescent="0.25">
      <c r="A119" s="10">
        <v>117</v>
      </c>
      <c r="B119" s="6" t="s">
        <v>128</v>
      </c>
      <c r="C119" s="14" t="s">
        <v>36</v>
      </c>
      <c r="D119" s="11">
        <f>6103103.64+4182711.37+571.56</f>
        <v>10286386.57</v>
      </c>
      <c r="E119" s="5">
        <v>45369</v>
      </c>
      <c r="F119" s="4" t="s">
        <v>34</v>
      </c>
    </row>
    <row r="120" spans="1:6" ht="37.5" x14ac:dyDescent="0.25">
      <c r="A120" s="10">
        <v>118</v>
      </c>
      <c r="B120" s="6" t="s">
        <v>129</v>
      </c>
      <c r="C120" s="2" t="s">
        <v>35</v>
      </c>
      <c r="D120" s="11">
        <v>2724106.2</v>
      </c>
      <c r="E120" s="5">
        <v>45369</v>
      </c>
      <c r="F120" s="4" t="s">
        <v>34</v>
      </c>
    </row>
    <row r="121" spans="1:6" x14ac:dyDescent="0.25">
      <c r="A121" s="10">
        <v>119</v>
      </c>
      <c r="B121" s="6" t="s">
        <v>130</v>
      </c>
      <c r="C121" s="14" t="s">
        <v>36</v>
      </c>
      <c r="D121" s="11">
        <v>458884.09</v>
      </c>
      <c r="E121" s="5">
        <v>45369</v>
      </c>
      <c r="F121" s="4" t="s">
        <v>34</v>
      </c>
    </row>
    <row r="122" spans="1:6" x14ac:dyDescent="0.25">
      <c r="A122" s="10">
        <v>120</v>
      </c>
      <c r="B122" s="6" t="s">
        <v>131</v>
      </c>
      <c r="C122" s="14" t="s">
        <v>36</v>
      </c>
      <c r="D122" s="11">
        <f>252209.24+294721.31</f>
        <v>546930.55000000005</v>
      </c>
      <c r="E122" s="5">
        <v>45369</v>
      </c>
      <c r="F122" s="4" t="s">
        <v>34</v>
      </c>
    </row>
    <row r="123" spans="1:6" x14ac:dyDescent="0.25">
      <c r="A123" s="10">
        <v>121</v>
      </c>
      <c r="B123" s="6" t="s">
        <v>132</v>
      </c>
      <c r="C123" s="14" t="s">
        <v>36</v>
      </c>
      <c r="D123" s="11">
        <v>18940.310000000001</v>
      </c>
      <c r="E123" s="5">
        <v>45369</v>
      </c>
      <c r="F123" s="4" t="s">
        <v>34</v>
      </c>
    </row>
    <row r="124" spans="1:6" x14ac:dyDescent="0.25">
      <c r="A124" s="10">
        <v>122</v>
      </c>
      <c r="B124" s="6" t="s">
        <v>133</v>
      </c>
      <c r="C124" s="14" t="s">
        <v>36</v>
      </c>
      <c r="D124" s="11">
        <v>1574.54</v>
      </c>
      <c r="E124" s="5">
        <v>45369</v>
      </c>
      <c r="F124" s="4" t="s">
        <v>34</v>
      </c>
    </row>
    <row r="125" spans="1:6" x14ac:dyDescent="0.25">
      <c r="A125" s="10">
        <v>123</v>
      </c>
      <c r="B125" s="6" t="s">
        <v>134</v>
      </c>
      <c r="C125" s="14" t="s">
        <v>36</v>
      </c>
      <c r="D125" s="11">
        <v>2438</v>
      </c>
      <c r="E125" s="5">
        <v>45369</v>
      </c>
      <c r="F125" s="4" t="s">
        <v>34</v>
      </c>
    </row>
    <row r="126" spans="1:6" ht="37.5" x14ac:dyDescent="0.25">
      <c r="A126" s="10">
        <v>124</v>
      </c>
      <c r="B126" s="6" t="s">
        <v>178</v>
      </c>
      <c r="C126" s="14" t="s">
        <v>36</v>
      </c>
      <c r="D126" s="11">
        <v>3872279.45</v>
      </c>
      <c r="E126" s="5">
        <v>45369</v>
      </c>
      <c r="F126" s="4" t="s">
        <v>34</v>
      </c>
    </row>
    <row r="127" spans="1:6" x14ac:dyDescent="0.25">
      <c r="A127" s="10">
        <v>125</v>
      </c>
      <c r="B127" s="6" t="s">
        <v>135</v>
      </c>
      <c r="C127" s="14" t="s">
        <v>36</v>
      </c>
      <c r="D127" s="11">
        <v>328804.38</v>
      </c>
      <c r="E127" s="5">
        <v>45369</v>
      </c>
      <c r="F127" s="4" t="s">
        <v>34</v>
      </c>
    </row>
    <row r="128" spans="1:6" x14ac:dyDescent="0.25">
      <c r="A128" s="10">
        <v>126</v>
      </c>
      <c r="B128" s="6" t="s">
        <v>137</v>
      </c>
      <c r="C128" s="14" t="s">
        <v>36</v>
      </c>
      <c r="D128" s="11">
        <v>6688912.4500000002</v>
      </c>
      <c r="E128" s="5">
        <v>45369</v>
      </c>
      <c r="F128" s="4" t="s">
        <v>34</v>
      </c>
    </row>
    <row r="129" spans="1:6" x14ac:dyDescent="0.25">
      <c r="A129" s="10">
        <v>127</v>
      </c>
      <c r="B129" s="6" t="s">
        <v>136</v>
      </c>
      <c r="C129" s="14" t="s">
        <v>36</v>
      </c>
      <c r="D129" s="11">
        <v>1860330.6</v>
      </c>
      <c r="E129" s="5">
        <v>45369</v>
      </c>
      <c r="F129" s="4" t="s">
        <v>34</v>
      </c>
    </row>
    <row r="130" spans="1:6" x14ac:dyDescent="0.25">
      <c r="A130" s="10">
        <v>128</v>
      </c>
      <c r="B130" s="6" t="s">
        <v>138</v>
      </c>
      <c r="C130" s="14" t="s">
        <v>36</v>
      </c>
      <c r="D130" s="11">
        <f>65120.34+296699.65</f>
        <v>361819.99</v>
      </c>
      <c r="E130" s="5">
        <v>45369</v>
      </c>
      <c r="F130" s="4" t="s">
        <v>34</v>
      </c>
    </row>
    <row r="131" spans="1:6" ht="37.5" x14ac:dyDescent="0.25">
      <c r="A131" s="10">
        <v>129</v>
      </c>
      <c r="B131" s="6" t="s">
        <v>139</v>
      </c>
      <c r="C131" s="2" t="s">
        <v>140</v>
      </c>
      <c r="D131" s="11">
        <v>4320815.46</v>
      </c>
      <c r="E131" s="5">
        <v>45369</v>
      </c>
      <c r="F131" s="4" t="s">
        <v>34</v>
      </c>
    </row>
    <row r="132" spans="1:6" x14ac:dyDescent="0.25">
      <c r="A132" s="10">
        <v>130</v>
      </c>
      <c r="B132" s="6" t="s">
        <v>141</v>
      </c>
      <c r="C132" s="14" t="s">
        <v>36</v>
      </c>
      <c r="D132" s="11">
        <f>15920.44+122565.49</f>
        <v>138485.93</v>
      </c>
      <c r="E132" s="5">
        <v>45369</v>
      </c>
      <c r="F132" s="4" t="s">
        <v>34</v>
      </c>
    </row>
    <row r="133" spans="1:6" x14ac:dyDescent="0.25">
      <c r="A133" s="10">
        <v>131</v>
      </c>
      <c r="B133" s="6" t="s">
        <v>142</v>
      </c>
      <c r="C133" s="14" t="s">
        <v>36</v>
      </c>
      <c r="D133" s="11">
        <v>343453.86</v>
      </c>
      <c r="E133" s="5">
        <v>45369</v>
      </c>
      <c r="F133" s="4" t="s">
        <v>34</v>
      </c>
    </row>
    <row r="134" spans="1:6" x14ac:dyDescent="0.25">
      <c r="A134" s="10">
        <v>132</v>
      </c>
      <c r="B134" s="6" t="s">
        <v>143</v>
      </c>
      <c r="C134" s="14" t="s">
        <v>36</v>
      </c>
      <c r="D134" s="11">
        <v>833917.49</v>
      </c>
      <c r="E134" s="5">
        <v>45369</v>
      </c>
      <c r="F134" s="4" t="s">
        <v>34</v>
      </c>
    </row>
    <row r="135" spans="1:6" x14ac:dyDescent="0.25">
      <c r="A135" s="10">
        <v>133</v>
      </c>
      <c r="B135" s="6" t="s">
        <v>144</v>
      </c>
      <c r="C135" s="14" t="s">
        <v>36</v>
      </c>
      <c r="D135" s="11">
        <v>535119.78</v>
      </c>
      <c r="E135" s="5">
        <v>45369</v>
      </c>
      <c r="F135" s="4" t="s">
        <v>34</v>
      </c>
    </row>
    <row r="136" spans="1:6" x14ac:dyDescent="0.25">
      <c r="A136" s="10">
        <v>134</v>
      </c>
      <c r="B136" s="6" t="s">
        <v>145</v>
      </c>
      <c r="C136" s="14" t="s">
        <v>36</v>
      </c>
      <c r="D136" s="11">
        <v>278974.76</v>
      </c>
      <c r="E136" s="5">
        <v>45369</v>
      </c>
      <c r="F136" s="4" t="s">
        <v>34</v>
      </c>
    </row>
    <row r="137" spans="1:6" x14ac:dyDescent="0.25">
      <c r="A137" s="10">
        <v>135</v>
      </c>
      <c r="B137" s="6" t="s">
        <v>146</v>
      </c>
      <c r="C137" s="14" t="s">
        <v>36</v>
      </c>
      <c r="D137" s="11">
        <v>85261.96</v>
      </c>
      <c r="E137" s="5">
        <v>45369</v>
      </c>
      <c r="F137" s="4" t="s">
        <v>34</v>
      </c>
    </row>
    <row r="138" spans="1:6" ht="37.5" x14ac:dyDescent="0.25">
      <c r="A138" s="10">
        <v>136</v>
      </c>
      <c r="B138" s="6" t="s">
        <v>147</v>
      </c>
      <c r="C138" s="14" t="s">
        <v>36</v>
      </c>
      <c r="D138" s="11">
        <v>2389399.37</v>
      </c>
      <c r="E138" s="5">
        <v>45369</v>
      </c>
      <c r="F138" s="4" t="s">
        <v>34</v>
      </c>
    </row>
    <row r="139" spans="1:6" x14ac:dyDescent="0.25">
      <c r="A139" s="10">
        <v>137</v>
      </c>
      <c r="B139" s="6" t="s">
        <v>16</v>
      </c>
      <c r="C139" s="14" t="s">
        <v>36</v>
      </c>
      <c r="D139" s="11">
        <f>52788.66+14863.81+535424.4+2316103.83+519565.46+46079.7</f>
        <v>3484825.8600000003</v>
      </c>
      <c r="E139" s="5">
        <v>45369</v>
      </c>
      <c r="F139" s="4" t="s">
        <v>34</v>
      </c>
    </row>
    <row r="140" spans="1:6" x14ac:dyDescent="0.25">
      <c r="A140" s="10">
        <v>138</v>
      </c>
      <c r="B140" s="6" t="s">
        <v>148</v>
      </c>
      <c r="C140" s="14" t="s">
        <v>36</v>
      </c>
      <c r="D140" s="11">
        <v>44254.31</v>
      </c>
      <c r="E140" s="5">
        <v>45369</v>
      </c>
      <c r="F140" s="4" t="s">
        <v>34</v>
      </c>
    </row>
    <row r="141" spans="1:6" ht="37.5" x14ac:dyDescent="0.25">
      <c r="A141" s="10">
        <v>139</v>
      </c>
      <c r="B141" s="6" t="s">
        <v>149</v>
      </c>
      <c r="C141" s="14" t="s">
        <v>35</v>
      </c>
      <c r="D141" s="11">
        <f>25075.68+65807.77+3434139.52+4357.97</f>
        <v>3529380.9400000004</v>
      </c>
      <c r="E141" s="5">
        <v>45369</v>
      </c>
      <c r="F141" s="4" t="s">
        <v>34</v>
      </c>
    </row>
    <row r="142" spans="1:6" x14ac:dyDescent="0.25">
      <c r="A142" s="10">
        <v>140</v>
      </c>
      <c r="B142" s="6" t="s">
        <v>7</v>
      </c>
      <c r="C142" s="14" t="s">
        <v>36</v>
      </c>
      <c r="D142" s="11">
        <v>2355276.79</v>
      </c>
      <c r="E142" s="5">
        <v>45369</v>
      </c>
      <c r="F142" s="4" t="s">
        <v>34</v>
      </c>
    </row>
    <row r="143" spans="1:6" x14ac:dyDescent="0.25">
      <c r="A143" s="10">
        <v>141</v>
      </c>
      <c r="B143" s="6" t="s">
        <v>17</v>
      </c>
      <c r="C143" s="14" t="s">
        <v>36</v>
      </c>
      <c r="D143" s="11">
        <f>270837.18+18074.64+992270.86</f>
        <v>1281182.68</v>
      </c>
      <c r="E143" s="5">
        <v>45369</v>
      </c>
      <c r="F143" s="4" t="s">
        <v>34</v>
      </c>
    </row>
    <row r="144" spans="1:6" x14ac:dyDescent="0.25">
      <c r="A144" s="10">
        <v>142</v>
      </c>
      <c r="B144" s="6" t="s">
        <v>150</v>
      </c>
      <c r="C144" s="14" t="s">
        <v>36</v>
      </c>
      <c r="D144" s="11">
        <f>9740.36+3429.74+137767.75</f>
        <v>150937.85</v>
      </c>
      <c r="E144" s="5">
        <v>45369</v>
      </c>
      <c r="F144" s="4" t="s">
        <v>34</v>
      </c>
    </row>
    <row r="145" spans="1:6" x14ac:dyDescent="0.25">
      <c r="A145" s="10">
        <v>143</v>
      </c>
      <c r="B145" s="6" t="s">
        <v>151</v>
      </c>
      <c r="C145" s="14" t="s">
        <v>36</v>
      </c>
      <c r="D145" s="11">
        <v>214526.59</v>
      </c>
      <c r="E145" s="5">
        <v>45369</v>
      </c>
      <c r="F145" s="4" t="s">
        <v>34</v>
      </c>
    </row>
    <row r="146" spans="1:6" x14ac:dyDescent="0.25">
      <c r="A146" s="10">
        <v>144</v>
      </c>
      <c r="B146" s="6" t="s">
        <v>152</v>
      </c>
      <c r="C146" s="14" t="s">
        <v>36</v>
      </c>
      <c r="D146" s="11">
        <v>14750.87</v>
      </c>
      <c r="E146" s="5">
        <v>45369</v>
      </c>
      <c r="F146" s="4" t="s">
        <v>34</v>
      </c>
    </row>
    <row r="147" spans="1:6" x14ac:dyDescent="0.25">
      <c r="A147" s="10">
        <v>145</v>
      </c>
      <c r="B147" s="6" t="s">
        <v>153</v>
      </c>
      <c r="C147" s="14" t="s">
        <v>36</v>
      </c>
      <c r="D147" s="11">
        <v>46543</v>
      </c>
      <c r="E147" s="5">
        <v>45369</v>
      </c>
      <c r="F147" s="4" t="s">
        <v>34</v>
      </c>
    </row>
    <row r="148" spans="1:6" x14ac:dyDescent="0.25">
      <c r="A148" s="10">
        <v>146</v>
      </c>
      <c r="B148" s="6" t="s">
        <v>154</v>
      </c>
      <c r="C148" s="14" t="s">
        <v>36</v>
      </c>
      <c r="D148" s="11">
        <f>180877.23+65083.07</f>
        <v>245960.30000000002</v>
      </c>
      <c r="E148" s="5">
        <v>45369</v>
      </c>
      <c r="F148" s="4" t="s">
        <v>34</v>
      </c>
    </row>
    <row r="149" spans="1:6" x14ac:dyDescent="0.25">
      <c r="A149" s="10">
        <v>147</v>
      </c>
      <c r="B149" s="6" t="s">
        <v>155</v>
      </c>
      <c r="C149" s="14" t="s">
        <v>36</v>
      </c>
      <c r="D149" s="11">
        <v>58127.88</v>
      </c>
      <c r="E149" s="5">
        <v>45369</v>
      </c>
      <c r="F149" s="4" t="s">
        <v>34</v>
      </c>
    </row>
    <row r="150" spans="1:6" x14ac:dyDescent="0.25">
      <c r="A150" s="10">
        <v>148</v>
      </c>
      <c r="B150" s="6" t="s">
        <v>156</v>
      </c>
      <c r="C150" s="14" t="s">
        <v>36</v>
      </c>
      <c r="D150" s="11">
        <v>6426.72</v>
      </c>
      <c r="E150" s="5">
        <v>45369</v>
      </c>
      <c r="F150" s="4" t="s">
        <v>34</v>
      </c>
    </row>
    <row r="151" spans="1:6" ht="37.5" x14ac:dyDescent="0.25">
      <c r="A151" s="10">
        <v>149</v>
      </c>
      <c r="B151" s="6" t="s">
        <v>157</v>
      </c>
      <c r="C151" s="2" t="s">
        <v>35</v>
      </c>
      <c r="D151" s="11">
        <f>3846527.7+19217.72</f>
        <v>3865745.4200000004</v>
      </c>
      <c r="E151" s="5">
        <v>45369</v>
      </c>
      <c r="F151" s="4" t="s">
        <v>34</v>
      </c>
    </row>
    <row r="152" spans="1:6" x14ac:dyDescent="0.25">
      <c r="A152" s="10">
        <v>150</v>
      </c>
      <c r="B152" s="6" t="s">
        <v>158</v>
      </c>
      <c r="C152" s="14" t="s">
        <v>36</v>
      </c>
      <c r="D152" s="11">
        <v>13193.83</v>
      </c>
      <c r="E152" s="5">
        <v>45369</v>
      </c>
      <c r="F152" s="4" t="s">
        <v>34</v>
      </c>
    </row>
    <row r="153" spans="1:6" x14ac:dyDescent="0.25">
      <c r="A153" s="10">
        <v>151</v>
      </c>
      <c r="B153" s="6" t="s">
        <v>159</v>
      </c>
      <c r="C153" s="14" t="s">
        <v>36</v>
      </c>
      <c r="D153" s="11">
        <f>197372.64+17288.82</f>
        <v>214661.46000000002</v>
      </c>
      <c r="E153" s="5">
        <v>45369</v>
      </c>
      <c r="F153" s="4" t="s">
        <v>34</v>
      </c>
    </row>
    <row r="154" spans="1:6" x14ac:dyDescent="0.3">
      <c r="A154" s="10">
        <v>152</v>
      </c>
      <c r="B154" s="3" t="s">
        <v>160</v>
      </c>
      <c r="C154" s="14" t="s">
        <v>36</v>
      </c>
      <c r="D154" s="11">
        <v>181429.97</v>
      </c>
      <c r="E154" s="5">
        <v>45369</v>
      </c>
      <c r="F154" s="4" t="s">
        <v>34</v>
      </c>
    </row>
    <row r="155" spans="1:6" x14ac:dyDescent="0.25">
      <c r="A155" s="10">
        <v>153</v>
      </c>
      <c r="B155" s="6" t="s">
        <v>161</v>
      </c>
      <c r="C155" s="14" t="s">
        <v>36</v>
      </c>
      <c r="D155" s="11">
        <v>125798.05</v>
      </c>
      <c r="E155" s="5">
        <v>45369</v>
      </c>
      <c r="F155" s="4" t="s">
        <v>34</v>
      </c>
    </row>
    <row r="156" spans="1:6" x14ac:dyDescent="0.25">
      <c r="A156" s="10">
        <v>154</v>
      </c>
      <c r="B156" s="6" t="s">
        <v>162</v>
      </c>
      <c r="C156" s="14" t="s">
        <v>36</v>
      </c>
      <c r="D156" s="11">
        <v>27837.67</v>
      </c>
      <c r="E156" s="5">
        <v>45369</v>
      </c>
      <c r="F156" s="4" t="s">
        <v>34</v>
      </c>
    </row>
    <row r="157" spans="1:6" x14ac:dyDescent="0.25">
      <c r="A157" s="10">
        <v>155</v>
      </c>
      <c r="B157" s="6" t="s">
        <v>163</v>
      </c>
      <c r="C157" s="14" t="s">
        <v>36</v>
      </c>
      <c r="D157" s="11">
        <f>213056.57+11154910.67</f>
        <v>11367967.24</v>
      </c>
      <c r="E157" s="5">
        <v>45369</v>
      </c>
      <c r="F157" s="4" t="s">
        <v>34</v>
      </c>
    </row>
    <row r="158" spans="1:6" x14ac:dyDescent="0.25">
      <c r="A158" s="10">
        <v>156</v>
      </c>
      <c r="B158" s="6" t="s">
        <v>164</v>
      </c>
      <c r="C158" s="14" t="s">
        <v>36</v>
      </c>
      <c r="D158" s="11">
        <v>44321.7</v>
      </c>
      <c r="E158" s="5">
        <v>45369</v>
      </c>
      <c r="F158" s="4" t="s">
        <v>34</v>
      </c>
    </row>
    <row r="159" spans="1:6" ht="56.25" x14ac:dyDescent="0.25">
      <c r="A159" s="10">
        <v>157</v>
      </c>
      <c r="B159" s="6" t="s">
        <v>165</v>
      </c>
      <c r="C159" s="14" t="s">
        <v>36</v>
      </c>
      <c r="D159" s="11">
        <f>69794.57+39578.54</f>
        <v>109373.11000000002</v>
      </c>
      <c r="E159" s="5">
        <v>45369</v>
      </c>
      <c r="F159" s="4" t="s">
        <v>34</v>
      </c>
    </row>
    <row r="160" spans="1:6" x14ac:dyDescent="0.25">
      <c r="A160" s="10">
        <v>158</v>
      </c>
      <c r="B160" s="6" t="s">
        <v>166</v>
      </c>
      <c r="C160" s="14" t="s">
        <v>36</v>
      </c>
      <c r="D160" s="11">
        <v>16128.41</v>
      </c>
      <c r="E160" s="5">
        <v>45369</v>
      </c>
      <c r="F160" s="4" t="s">
        <v>34</v>
      </c>
    </row>
    <row r="161" spans="1:6" ht="37.5" x14ac:dyDescent="0.25">
      <c r="A161" s="10">
        <v>159</v>
      </c>
      <c r="B161" s="6" t="s">
        <v>167</v>
      </c>
      <c r="C161" s="2" t="s">
        <v>35</v>
      </c>
      <c r="D161" s="11">
        <v>3230053.86</v>
      </c>
      <c r="E161" s="5">
        <v>45369</v>
      </c>
      <c r="F161" s="4" t="s">
        <v>34</v>
      </c>
    </row>
    <row r="162" spans="1:6" ht="37.5" x14ac:dyDescent="0.25">
      <c r="A162" s="10">
        <v>160</v>
      </c>
      <c r="B162" s="6" t="s">
        <v>168</v>
      </c>
      <c r="C162" s="2" t="s">
        <v>35</v>
      </c>
      <c r="D162" s="11">
        <v>5348873.4000000004</v>
      </c>
      <c r="E162" s="5">
        <v>45369</v>
      </c>
      <c r="F162" s="4" t="s">
        <v>34</v>
      </c>
    </row>
    <row r="163" spans="1:6" ht="37.5" x14ac:dyDescent="0.25">
      <c r="A163" s="10">
        <v>161</v>
      </c>
      <c r="B163" s="6" t="s">
        <v>169</v>
      </c>
      <c r="C163" s="2" t="s">
        <v>35</v>
      </c>
      <c r="D163" s="11">
        <v>2276073.85</v>
      </c>
      <c r="E163" s="5">
        <v>45369</v>
      </c>
      <c r="F163" s="4" t="s">
        <v>34</v>
      </c>
    </row>
    <row r="164" spans="1:6" x14ac:dyDescent="0.25">
      <c r="A164" s="10">
        <v>162</v>
      </c>
      <c r="B164" s="6" t="s">
        <v>170</v>
      </c>
      <c r="C164" s="14" t="s">
        <v>36</v>
      </c>
      <c r="D164" s="11">
        <v>27811.66</v>
      </c>
      <c r="E164" s="5">
        <v>45369</v>
      </c>
      <c r="F164" s="4" t="s">
        <v>34</v>
      </c>
    </row>
    <row r="165" spans="1:6" x14ac:dyDescent="0.25">
      <c r="A165" s="10">
        <v>163</v>
      </c>
      <c r="B165" s="6" t="s">
        <v>171</v>
      </c>
      <c r="C165" s="14" t="s">
        <v>36</v>
      </c>
      <c r="D165" s="11">
        <f>28166.58+84086.2</f>
        <v>112252.78</v>
      </c>
      <c r="E165" s="5">
        <v>45369</v>
      </c>
      <c r="F165" s="4" t="s">
        <v>34</v>
      </c>
    </row>
    <row r="166" spans="1:6" ht="56.25" x14ac:dyDescent="0.25">
      <c r="A166" s="10">
        <v>164</v>
      </c>
      <c r="B166" s="6" t="s">
        <v>172</v>
      </c>
      <c r="C166" s="2" t="s">
        <v>35</v>
      </c>
      <c r="D166" s="11">
        <v>2887631.76</v>
      </c>
      <c r="E166" s="5">
        <v>45369</v>
      </c>
      <c r="F166" s="4" t="s">
        <v>34</v>
      </c>
    </row>
    <row r="167" spans="1:6" x14ac:dyDescent="0.25">
      <c r="A167" s="10">
        <v>165</v>
      </c>
      <c r="B167" s="6" t="s">
        <v>13</v>
      </c>
      <c r="C167" s="14" t="s">
        <v>36</v>
      </c>
      <c r="D167" s="11">
        <v>3122.02</v>
      </c>
      <c r="E167" s="5">
        <v>45369</v>
      </c>
      <c r="F167" s="4" t="s">
        <v>34</v>
      </c>
    </row>
    <row r="168" spans="1:6" x14ac:dyDescent="0.25">
      <c r="A168" s="10">
        <v>166</v>
      </c>
      <c r="B168" s="6" t="s">
        <v>173</v>
      </c>
      <c r="C168" s="14" t="s">
        <v>36</v>
      </c>
      <c r="D168" s="11">
        <v>2563.4899999999998</v>
      </c>
      <c r="E168" s="5">
        <v>45369</v>
      </c>
      <c r="F168" s="4" t="s">
        <v>34</v>
      </c>
    </row>
    <row r="169" spans="1:6" x14ac:dyDescent="0.25">
      <c r="A169" s="10">
        <v>167</v>
      </c>
      <c r="B169" s="6" t="s">
        <v>23</v>
      </c>
      <c r="C169" s="14" t="s">
        <v>36</v>
      </c>
      <c r="D169" s="11">
        <v>9094</v>
      </c>
      <c r="E169" s="5">
        <v>45369</v>
      </c>
      <c r="F169" s="4" t="s">
        <v>34</v>
      </c>
    </row>
    <row r="170" spans="1:6" x14ac:dyDescent="0.25">
      <c r="A170" s="10">
        <v>168</v>
      </c>
      <c r="B170" s="6" t="s">
        <v>174</v>
      </c>
      <c r="C170" s="14" t="s">
        <v>36</v>
      </c>
      <c r="D170" s="11">
        <f>74455.18+178.66</f>
        <v>74633.84</v>
      </c>
      <c r="E170" s="5">
        <v>45369</v>
      </c>
      <c r="F170" s="4" t="s">
        <v>34</v>
      </c>
    </row>
    <row r="171" spans="1:6" x14ac:dyDescent="0.25">
      <c r="A171" s="10">
        <v>169</v>
      </c>
      <c r="B171" s="6" t="s">
        <v>175</v>
      </c>
      <c r="C171" s="14" t="s">
        <v>36</v>
      </c>
      <c r="D171" s="11">
        <v>160755.85999999999</v>
      </c>
      <c r="E171" s="5">
        <v>45369</v>
      </c>
      <c r="F171" s="4" t="s">
        <v>34</v>
      </c>
    </row>
    <row r="172" spans="1:6" x14ac:dyDescent="0.25">
      <c r="A172" s="10">
        <v>170</v>
      </c>
      <c r="B172" s="6" t="s">
        <v>176</v>
      </c>
      <c r="C172" s="14" t="s">
        <v>36</v>
      </c>
      <c r="D172" s="11">
        <f>82695.56+1429.06</f>
        <v>84124.62</v>
      </c>
      <c r="E172" s="5">
        <v>45369</v>
      </c>
      <c r="F172" s="4" t="s">
        <v>34</v>
      </c>
    </row>
    <row r="173" spans="1:6" x14ac:dyDescent="0.25">
      <c r="A173" s="10">
        <v>171</v>
      </c>
      <c r="B173" s="6" t="s">
        <v>177</v>
      </c>
      <c r="C173" s="14" t="s">
        <v>36</v>
      </c>
      <c r="D173" s="11">
        <v>106211.86</v>
      </c>
      <c r="E173" s="5">
        <v>45369</v>
      </c>
      <c r="F173" s="4" t="s">
        <v>34</v>
      </c>
    </row>
    <row r="174" spans="1:6" ht="37.5" x14ac:dyDescent="0.25">
      <c r="A174" s="10">
        <v>172</v>
      </c>
      <c r="B174" s="6" t="s">
        <v>179</v>
      </c>
      <c r="C174" s="2" t="s">
        <v>35</v>
      </c>
      <c r="D174" s="11">
        <f>142668.38+36345117.1+10668737.56+102825.85</f>
        <v>47259348.890000008</v>
      </c>
      <c r="E174" s="5">
        <v>45432</v>
      </c>
      <c r="F174" s="4" t="s">
        <v>34</v>
      </c>
    </row>
    <row r="175" spans="1:6" ht="37.5" x14ac:dyDescent="0.25">
      <c r="A175" s="10">
        <v>173</v>
      </c>
      <c r="B175" s="6" t="s">
        <v>180</v>
      </c>
      <c r="C175" s="2" t="s">
        <v>35</v>
      </c>
      <c r="D175" s="11">
        <f>5369405.77+14647.75</f>
        <v>5384053.5199999996</v>
      </c>
      <c r="E175" s="5">
        <v>45432</v>
      </c>
      <c r="F175" s="4" t="s">
        <v>34</v>
      </c>
    </row>
    <row r="176" spans="1:6" x14ac:dyDescent="0.25">
      <c r="A176" s="10">
        <v>174</v>
      </c>
      <c r="B176" s="6" t="s">
        <v>181</v>
      </c>
      <c r="C176" s="14" t="s">
        <v>36</v>
      </c>
      <c r="D176" s="11">
        <v>2001.52</v>
      </c>
      <c r="E176" s="5">
        <v>45481</v>
      </c>
      <c r="F176" s="4" t="s">
        <v>34</v>
      </c>
    </row>
    <row r="177" spans="1:6" x14ac:dyDescent="0.25">
      <c r="A177" s="10">
        <v>175</v>
      </c>
      <c r="B177" s="6" t="s">
        <v>182</v>
      </c>
      <c r="C177" s="14" t="s">
        <v>36</v>
      </c>
      <c r="D177" s="11">
        <v>1286.6600000000001</v>
      </c>
      <c r="E177" s="5">
        <v>45481</v>
      </c>
      <c r="F177" s="4" t="s">
        <v>34</v>
      </c>
    </row>
    <row r="178" spans="1:6" x14ac:dyDescent="0.25">
      <c r="A178" s="10">
        <v>176</v>
      </c>
      <c r="B178" s="6" t="s">
        <v>183</v>
      </c>
      <c r="C178" s="14" t="s">
        <v>36</v>
      </c>
      <c r="D178" s="12">
        <v>4789.33</v>
      </c>
      <c r="E178" s="5">
        <v>45481</v>
      </c>
      <c r="F178" s="4" t="s">
        <v>34</v>
      </c>
    </row>
    <row r="179" spans="1:6" x14ac:dyDescent="0.25">
      <c r="A179" s="10">
        <v>177</v>
      </c>
      <c r="B179" s="6" t="s">
        <v>345</v>
      </c>
      <c r="C179" s="14" t="s">
        <v>36</v>
      </c>
      <c r="D179" s="12">
        <v>52041.3</v>
      </c>
      <c r="E179" s="5">
        <v>45481</v>
      </c>
      <c r="F179" s="4" t="s">
        <v>34</v>
      </c>
    </row>
    <row r="180" spans="1:6" x14ac:dyDescent="0.25">
      <c r="A180" s="10">
        <v>178</v>
      </c>
      <c r="B180" s="6" t="s">
        <v>184</v>
      </c>
      <c r="C180" s="14" t="s">
        <v>36</v>
      </c>
      <c r="D180" s="11">
        <f>1294042.07+423924.2+1986747.28</f>
        <v>3704713.55</v>
      </c>
      <c r="E180" s="5">
        <v>45481</v>
      </c>
      <c r="F180" s="4" t="s">
        <v>34</v>
      </c>
    </row>
    <row r="181" spans="1:6" x14ac:dyDescent="0.25">
      <c r="A181" s="10">
        <v>179</v>
      </c>
      <c r="B181" s="6" t="s">
        <v>185</v>
      </c>
      <c r="C181" s="14" t="s">
        <v>36</v>
      </c>
      <c r="D181" s="11">
        <v>12437.94</v>
      </c>
      <c r="E181" s="5">
        <v>45481</v>
      </c>
      <c r="F181" s="4" t="s">
        <v>34</v>
      </c>
    </row>
    <row r="182" spans="1:6" x14ac:dyDescent="0.25">
      <c r="A182" s="10">
        <v>180</v>
      </c>
      <c r="B182" s="6" t="s">
        <v>186</v>
      </c>
      <c r="C182" s="14" t="s">
        <v>36</v>
      </c>
      <c r="D182" s="11">
        <f>45179.02+77871.08</f>
        <v>123050.1</v>
      </c>
      <c r="E182" s="5">
        <v>45481</v>
      </c>
      <c r="F182" s="4" t="s">
        <v>34</v>
      </c>
    </row>
    <row r="183" spans="1:6" x14ac:dyDescent="0.25">
      <c r="A183" s="10">
        <v>181</v>
      </c>
      <c r="B183" s="6" t="s">
        <v>187</v>
      </c>
      <c r="C183" s="14" t="s">
        <v>36</v>
      </c>
      <c r="D183" s="11">
        <v>5146.75</v>
      </c>
      <c r="E183" s="5">
        <v>45481</v>
      </c>
      <c r="F183" s="4" t="s">
        <v>34</v>
      </c>
    </row>
    <row r="184" spans="1:6" x14ac:dyDescent="0.25">
      <c r="A184" s="10">
        <v>182</v>
      </c>
      <c r="B184" s="6" t="s">
        <v>188</v>
      </c>
      <c r="C184" s="14" t="s">
        <v>36</v>
      </c>
      <c r="D184" s="11">
        <v>16083.59</v>
      </c>
      <c r="E184" s="5">
        <v>45481</v>
      </c>
      <c r="F184" s="4" t="s">
        <v>34</v>
      </c>
    </row>
    <row r="185" spans="1:6" x14ac:dyDescent="0.25">
      <c r="A185" s="10">
        <v>183</v>
      </c>
      <c r="B185" s="6" t="s">
        <v>189</v>
      </c>
      <c r="C185" s="14" t="s">
        <v>36</v>
      </c>
      <c r="D185" s="11">
        <f>39458.39+29367.01</f>
        <v>68825.399999999994</v>
      </c>
      <c r="E185" s="5">
        <v>45481</v>
      </c>
      <c r="F185" s="4" t="s">
        <v>34</v>
      </c>
    </row>
    <row r="186" spans="1:6" x14ac:dyDescent="0.25">
      <c r="A186" s="10">
        <v>184</v>
      </c>
      <c r="B186" s="6" t="s">
        <v>190</v>
      </c>
      <c r="C186" s="14" t="s">
        <v>36</v>
      </c>
      <c r="D186" s="11">
        <v>3690601.09</v>
      </c>
      <c r="E186" s="5">
        <v>45481</v>
      </c>
      <c r="F186" s="4" t="s">
        <v>34</v>
      </c>
    </row>
    <row r="187" spans="1:6" x14ac:dyDescent="0.25">
      <c r="A187" s="10">
        <v>185</v>
      </c>
      <c r="B187" s="6" t="s">
        <v>191</v>
      </c>
      <c r="C187" s="14" t="s">
        <v>36</v>
      </c>
      <c r="D187" s="11">
        <v>2103155.1</v>
      </c>
      <c r="E187" s="5">
        <v>45481</v>
      </c>
      <c r="F187" s="4" t="s">
        <v>34</v>
      </c>
    </row>
    <row r="188" spans="1:6" x14ac:dyDescent="0.25">
      <c r="A188" s="10">
        <v>186</v>
      </c>
      <c r="B188" s="6" t="s">
        <v>192</v>
      </c>
      <c r="C188" s="14" t="s">
        <v>36</v>
      </c>
      <c r="D188" s="11">
        <v>733534</v>
      </c>
      <c r="E188" s="5">
        <v>45481</v>
      </c>
      <c r="F188" s="4" t="s">
        <v>34</v>
      </c>
    </row>
    <row r="189" spans="1:6" x14ac:dyDescent="0.25">
      <c r="A189" s="10">
        <v>187</v>
      </c>
      <c r="B189" s="6" t="s">
        <v>193</v>
      </c>
      <c r="C189" s="14" t="s">
        <v>36</v>
      </c>
      <c r="D189" s="11">
        <v>1945741.25</v>
      </c>
      <c r="E189" s="5">
        <v>45481</v>
      </c>
      <c r="F189" s="4" t="s">
        <v>34</v>
      </c>
    </row>
    <row r="190" spans="1:6" x14ac:dyDescent="0.25">
      <c r="A190" s="10">
        <v>188</v>
      </c>
      <c r="B190" s="6" t="s">
        <v>194</v>
      </c>
      <c r="C190" s="14" t="s">
        <v>36</v>
      </c>
      <c r="D190" s="11">
        <f>33811.31+5358.96</f>
        <v>39170.269999999997</v>
      </c>
      <c r="E190" s="5">
        <v>45481</v>
      </c>
      <c r="F190" s="4" t="s">
        <v>34</v>
      </c>
    </row>
    <row r="191" spans="1:6" x14ac:dyDescent="0.25">
      <c r="A191" s="10">
        <v>189</v>
      </c>
      <c r="B191" s="1" t="s">
        <v>195</v>
      </c>
      <c r="C191" s="14" t="s">
        <v>36</v>
      </c>
      <c r="D191" s="8">
        <v>2573.4</v>
      </c>
      <c r="E191" s="5">
        <v>45481</v>
      </c>
      <c r="F191" s="4" t="s">
        <v>34</v>
      </c>
    </row>
    <row r="192" spans="1:6" ht="37.5" x14ac:dyDescent="0.25">
      <c r="A192" s="10">
        <v>190</v>
      </c>
      <c r="B192" s="1" t="s">
        <v>215</v>
      </c>
      <c r="C192" s="14" t="s">
        <v>36</v>
      </c>
      <c r="D192" s="8">
        <f>7863.07+1286.12</f>
        <v>9149.1899999999987</v>
      </c>
      <c r="E192" s="5">
        <v>45481</v>
      </c>
      <c r="F192" s="4" t="s">
        <v>34</v>
      </c>
    </row>
    <row r="193" spans="1:6" x14ac:dyDescent="0.25">
      <c r="A193" s="10">
        <v>191</v>
      </c>
      <c r="B193" s="1" t="s">
        <v>196</v>
      </c>
      <c r="C193" s="14" t="s">
        <v>36</v>
      </c>
      <c r="D193" s="8">
        <v>7148.26</v>
      </c>
      <c r="E193" s="5">
        <v>45481</v>
      </c>
      <c r="F193" s="4" t="s">
        <v>34</v>
      </c>
    </row>
    <row r="194" spans="1:6" x14ac:dyDescent="0.25">
      <c r="A194" s="10">
        <v>192</v>
      </c>
      <c r="B194" s="1" t="s">
        <v>197</v>
      </c>
      <c r="C194" s="14" t="s">
        <v>36</v>
      </c>
      <c r="D194" s="8">
        <v>9721.6</v>
      </c>
      <c r="E194" s="5">
        <v>45481</v>
      </c>
      <c r="F194" s="4" t="s">
        <v>34</v>
      </c>
    </row>
    <row r="195" spans="1:6" x14ac:dyDescent="0.25">
      <c r="A195" s="10">
        <v>193</v>
      </c>
      <c r="B195" s="1" t="s">
        <v>198</v>
      </c>
      <c r="C195" s="14" t="s">
        <v>36</v>
      </c>
      <c r="D195" s="8">
        <v>1215.24</v>
      </c>
      <c r="E195" s="5">
        <v>45481</v>
      </c>
      <c r="F195" s="4" t="s">
        <v>34</v>
      </c>
    </row>
    <row r="196" spans="1:6" x14ac:dyDescent="0.25">
      <c r="A196" s="10">
        <v>194</v>
      </c>
      <c r="B196" s="1" t="s">
        <v>199</v>
      </c>
      <c r="C196" s="14" t="s">
        <v>36</v>
      </c>
      <c r="D196" s="8">
        <f>50149.04+3644.12+1143.02</f>
        <v>54936.18</v>
      </c>
      <c r="E196" s="5">
        <v>45481</v>
      </c>
      <c r="F196" s="4" t="s">
        <v>34</v>
      </c>
    </row>
    <row r="197" spans="1:6" x14ac:dyDescent="0.25">
      <c r="A197" s="10">
        <v>195</v>
      </c>
      <c r="B197" s="1" t="s">
        <v>200</v>
      </c>
      <c r="C197" s="14" t="s">
        <v>36</v>
      </c>
      <c r="D197" s="8">
        <f>25876.73+2217969.7</f>
        <v>2243846.4300000002</v>
      </c>
      <c r="E197" s="5">
        <v>45481</v>
      </c>
      <c r="F197" s="4" t="s">
        <v>34</v>
      </c>
    </row>
    <row r="198" spans="1:6" x14ac:dyDescent="0.25">
      <c r="A198" s="10">
        <v>196</v>
      </c>
      <c r="B198" s="1" t="s">
        <v>201</v>
      </c>
      <c r="C198" s="14" t="s">
        <v>36</v>
      </c>
      <c r="D198" s="8">
        <v>49770.95</v>
      </c>
      <c r="E198" s="5">
        <v>45481</v>
      </c>
      <c r="F198" s="4" t="s">
        <v>34</v>
      </c>
    </row>
    <row r="199" spans="1:6" x14ac:dyDescent="0.25">
      <c r="A199" s="10">
        <v>197</v>
      </c>
      <c r="B199" s="1" t="s">
        <v>202</v>
      </c>
      <c r="C199" s="14" t="s">
        <v>36</v>
      </c>
      <c r="D199" s="8">
        <v>22302.58</v>
      </c>
      <c r="E199" s="5">
        <v>45481</v>
      </c>
      <c r="F199" s="4" t="s">
        <v>34</v>
      </c>
    </row>
    <row r="200" spans="1:6" x14ac:dyDescent="0.25">
      <c r="A200" s="10">
        <v>198</v>
      </c>
      <c r="B200" s="1" t="s">
        <v>203</v>
      </c>
      <c r="C200" s="14" t="s">
        <v>36</v>
      </c>
      <c r="D200" s="8">
        <v>18013.63</v>
      </c>
      <c r="E200" s="5">
        <v>45481</v>
      </c>
      <c r="F200" s="4" t="s">
        <v>34</v>
      </c>
    </row>
    <row r="201" spans="1:6" x14ac:dyDescent="0.25">
      <c r="A201" s="10">
        <v>199</v>
      </c>
      <c r="B201" s="1" t="s">
        <v>204</v>
      </c>
      <c r="C201" s="14" t="s">
        <v>36</v>
      </c>
      <c r="D201" s="8">
        <v>4574.8599999999997</v>
      </c>
      <c r="E201" s="5">
        <v>45481</v>
      </c>
      <c r="F201" s="4" t="s">
        <v>34</v>
      </c>
    </row>
    <row r="202" spans="1:6" ht="37.5" x14ac:dyDescent="0.25">
      <c r="A202" s="10">
        <v>200</v>
      </c>
      <c r="B202" s="1" t="s">
        <v>205</v>
      </c>
      <c r="C202" s="14" t="s">
        <v>36</v>
      </c>
      <c r="D202" s="8">
        <v>3717.07</v>
      </c>
      <c r="E202" s="5">
        <v>45481</v>
      </c>
      <c r="F202" s="4" t="s">
        <v>34</v>
      </c>
    </row>
    <row r="203" spans="1:6" x14ac:dyDescent="0.25">
      <c r="A203" s="10">
        <v>201</v>
      </c>
      <c r="B203" s="1" t="s">
        <v>206</v>
      </c>
      <c r="C203" s="14" t="s">
        <v>36</v>
      </c>
      <c r="D203" s="8">
        <v>28903.93</v>
      </c>
      <c r="E203" s="5">
        <v>45481</v>
      </c>
      <c r="F203" s="4" t="s">
        <v>34</v>
      </c>
    </row>
    <row r="204" spans="1:6" x14ac:dyDescent="0.25">
      <c r="A204" s="10">
        <v>202</v>
      </c>
      <c r="B204" s="1" t="s">
        <v>207</v>
      </c>
      <c r="C204" s="14" t="s">
        <v>36</v>
      </c>
      <c r="D204" s="8">
        <v>16620.669999999998</v>
      </c>
      <c r="E204" s="5">
        <v>45481</v>
      </c>
      <c r="F204" s="4" t="s">
        <v>34</v>
      </c>
    </row>
    <row r="205" spans="1:6" x14ac:dyDescent="0.25">
      <c r="A205" s="10">
        <v>203</v>
      </c>
      <c r="B205" s="1" t="s">
        <v>208</v>
      </c>
      <c r="C205" s="14" t="s">
        <v>36</v>
      </c>
      <c r="D205" s="8">
        <f>80869.32+10646.44</f>
        <v>91515.760000000009</v>
      </c>
      <c r="E205" s="5">
        <v>45502</v>
      </c>
      <c r="F205" s="4" t="s">
        <v>34</v>
      </c>
    </row>
    <row r="206" spans="1:6" ht="37.5" x14ac:dyDescent="0.25">
      <c r="A206" s="10">
        <v>204</v>
      </c>
      <c r="B206" s="1" t="s">
        <v>209</v>
      </c>
      <c r="C206" s="2" t="s">
        <v>140</v>
      </c>
      <c r="D206" s="8">
        <v>1558616.35</v>
      </c>
      <c r="E206" s="5">
        <v>45502</v>
      </c>
      <c r="F206" s="4" t="s">
        <v>34</v>
      </c>
    </row>
    <row r="207" spans="1:6" x14ac:dyDescent="0.25">
      <c r="A207" s="10">
        <v>205</v>
      </c>
      <c r="B207" s="1" t="s">
        <v>210</v>
      </c>
      <c r="C207" s="14" t="s">
        <v>36</v>
      </c>
      <c r="D207" s="8">
        <v>20363.98</v>
      </c>
      <c r="E207" s="5">
        <v>45502</v>
      </c>
      <c r="F207" s="4" t="s">
        <v>34</v>
      </c>
    </row>
    <row r="208" spans="1:6" x14ac:dyDescent="0.25">
      <c r="A208" s="10">
        <v>206</v>
      </c>
      <c r="B208" s="1" t="s">
        <v>211</v>
      </c>
      <c r="C208" s="14" t="s">
        <v>36</v>
      </c>
      <c r="D208" s="8">
        <v>13290.16</v>
      </c>
      <c r="E208" s="5">
        <v>45502</v>
      </c>
      <c r="F208" s="4" t="s">
        <v>34</v>
      </c>
    </row>
    <row r="209" spans="1:6" x14ac:dyDescent="0.25">
      <c r="A209" s="10">
        <v>207</v>
      </c>
      <c r="B209" s="1" t="s">
        <v>212</v>
      </c>
      <c r="C209" s="14" t="s">
        <v>36</v>
      </c>
      <c r="D209" s="8">
        <f>3858.38+120308.08</f>
        <v>124166.46</v>
      </c>
      <c r="E209" s="5">
        <v>45502</v>
      </c>
      <c r="F209" s="4" t="s">
        <v>34</v>
      </c>
    </row>
    <row r="210" spans="1:6" x14ac:dyDescent="0.25">
      <c r="A210" s="10">
        <v>208</v>
      </c>
      <c r="B210" s="1" t="s">
        <v>213</v>
      </c>
      <c r="C210" s="14" t="s">
        <v>36</v>
      </c>
      <c r="D210" s="8">
        <v>20078.240000000002</v>
      </c>
      <c r="E210" s="5">
        <v>45502</v>
      </c>
      <c r="F210" s="4" t="s">
        <v>34</v>
      </c>
    </row>
    <row r="211" spans="1:6" x14ac:dyDescent="0.25">
      <c r="A211" s="10">
        <v>209</v>
      </c>
      <c r="B211" s="1" t="s">
        <v>214</v>
      </c>
      <c r="C211" s="14" t="s">
        <v>36</v>
      </c>
      <c r="D211" s="8">
        <v>309103.59999999998</v>
      </c>
      <c r="E211" s="5">
        <v>45502</v>
      </c>
      <c r="F211" s="4" t="s">
        <v>34</v>
      </c>
    </row>
    <row r="212" spans="1:6" x14ac:dyDescent="0.25">
      <c r="A212" s="10">
        <v>210</v>
      </c>
      <c r="B212" s="1" t="s">
        <v>216</v>
      </c>
      <c r="C212" s="14" t="s">
        <v>36</v>
      </c>
      <c r="D212" s="8">
        <v>555247.47</v>
      </c>
      <c r="E212" s="5">
        <v>45502</v>
      </c>
      <c r="F212" s="4" t="s">
        <v>34</v>
      </c>
    </row>
    <row r="213" spans="1:6" ht="37.5" x14ac:dyDescent="0.25">
      <c r="A213" s="10">
        <v>211</v>
      </c>
      <c r="B213" s="1" t="s">
        <v>217</v>
      </c>
      <c r="C213" s="2" t="s">
        <v>35</v>
      </c>
      <c r="D213" s="8">
        <v>1981173.01</v>
      </c>
      <c r="E213" s="5">
        <v>45502</v>
      </c>
      <c r="F213" s="4" t="s">
        <v>34</v>
      </c>
    </row>
    <row r="214" spans="1:6" ht="37.5" x14ac:dyDescent="0.25">
      <c r="A214" s="10">
        <v>212</v>
      </c>
      <c r="B214" s="1" t="s">
        <v>218</v>
      </c>
      <c r="C214" s="2" t="s">
        <v>35</v>
      </c>
      <c r="D214" s="8">
        <v>1825856.56</v>
      </c>
      <c r="E214" s="5">
        <v>45502</v>
      </c>
      <c r="F214" s="4" t="s">
        <v>34</v>
      </c>
    </row>
    <row r="215" spans="1:6" x14ac:dyDescent="0.25">
      <c r="A215" s="10">
        <v>213</v>
      </c>
      <c r="B215" s="1" t="s">
        <v>219</v>
      </c>
      <c r="C215" s="14" t="s">
        <v>36</v>
      </c>
      <c r="D215" s="8">
        <v>92510.17</v>
      </c>
      <c r="E215" s="5">
        <v>45502</v>
      </c>
      <c r="F215" s="4" t="s">
        <v>34</v>
      </c>
    </row>
    <row r="216" spans="1:6" x14ac:dyDescent="0.25">
      <c r="A216" s="10">
        <v>214</v>
      </c>
      <c r="B216" s="1" t="s">
        <v>220</v>
      </c>
      <c r="C216" s="14" t="s">
        <v>36</v>
      </c>
      <c r="D216" s="8">
        <v>32378.87</v>
      </c>
      <c r="E216" s="5">
        <v>45502</v>
      </c>
      <c r="F216" s="4" t="s">
        <v>34</v>
      </c>
    </row>
    <row r="217" spans="1:6" x14ac:dyDescent="0.25">
      <c r="A217" s="10">
        <v>215</v>
      </c>
      <c r="B217" s="1" t="s">
        <v>221</v>
      </c>
      <c r="C217" s="14" t="s">
        <v>36</v>
      </c>
      <c r="D217" s="8">
        <v>607.33000000000004</v>
      </c>
      <c r="E217" s="5">
        <v>45502</v>
      </c>
      <c r="F217" s="4" t="s">
        <v>34</v>
      </c>
    </row>
    <row r="218" spans="1:6" ht="37.5" x14ac:dyDescent="0.25">
      <c r="A218" s="10">
        <v>216</v>
      </c>
      <c r="B218" s="1" t="s">
        <v>223</v>
      </c>
      <c r="C218" s="2" t="s">
        <v>35</v>
      </c>
      <c r="D218" s="8">
        <v>3276216.49</v>
      </c>
      <c r="E218" s="5">
        <v>45502</v>
      </c>
      <c r="F218" s="4" t="s">
        <v>34</v>
      </c>
    </row>
    <row r="219" spans="1:6" x14ac:dyDescent="0.25">
      <c r="A219" s="10">
        <v>217</v>
      </c>
      <c r="B219" s="1" t="s">
        <v>224</v>
      </c>
      <c r="C219" s="14" t="s">
        <v>36</v>
      </c>
      <c r="D219" s="8">
        <v>1021805.27</v>
      </c>
      <c r="E219" s="5">
        <v>45502</v>
      </c>
      <c r="F219" s="4" t="s">
        <v>34</v>
      </c>
    </row>
    <row r="220" spans="1:6" x14ac:dyDescent="0.25">
      <c r="A220" s="10">
        <v>218</v>
      </c>
      <c r="B220" s="1" t="s">
        <v>225</v>
      </c>
      <c r="C220" s="14" t="s">
        <v>36</v>
      </c>
      <c r="D220" s="8">
        <v>88243.88</v>
      </c>
      <c r="E220" s="5">
        <v>45502</v>
      </c>
      <c r="F220" s="4" t="s">
        <v>34</v>
      </c>
    </row>
    <row r="221" spans="1:6" x14ac:dyDescent="0.25">
      <c r="A221" s="10">
        <v>219</v>
      </c>
      <c r="B221" s="1" t="s">
        <v>226</v>
      </c>
      <c r="C221" s="14" t="s">
        <v>36</v>
      </c>
      <c r="D221" s="8">
        <v>103177.46</v>
      </c>
      <c r="E221" s="5">
        <v>45502</v>
      </c>
      <c r="F221" s="4" t="s">
        <v>34</v>
      </c>
    </row>
    <row r="222" spans="1:6" x14ac:dyDescent="0.25">
      <c r="A222" s="10">
        <v>220</v>
      </c>
      <c r="B222" s="1" t="s">
        <v>227</v>
      </c>
      <c r="C222" s="14" t="s">
        <v>36</v>
      </c>
      <c r="D222" s="8">
        <v>28009.38</v>
      </c>
      <c r="E222" s="5">
        <v>45502</v>
      </c>
      <c r="F222" s="4" t="s">
        <v>34</v>
      </c>
    </row>
    <row r="223" spans="1:6" x14ac:dyDescent="0.25">
      <c r="A223" s="10">
        <v>221</v>
      </c>
      <c r="B223" s="1" t="s">
        <v>228</v>
      </c>
      <c r="C223" s="14" t="s">
        <v>36</v>
      </c>
      <c r="D223" s="8">
        <v>6930.91</v>
      </c>
      <c r="E223" s="5">
        <v>45502</v>
      </c>
      <c r="F223" s="4" t="s">
        <v>34</v>
      </c>
    </row>
    <row r="224" spans="1:6" x14ac:dyDescent="0.25">
      <c r="A224" s="10">
        <v>222</v>
      </c>
      <c r="B224" s="1" t="s">
        <v>229</v>
      </c>
      <c r="C224" s="14" t="s">
        <v>36</v>
      </c>
      <c r="D224" s="8">
        <v>14933.62</v>
      </c>
      <c r="E224" s="5">
        <v>45502</v>
      </c>
      <c r="F224" s="4" t="s">
        <v>34</v>
      </c>
    </row>
    <row r="225" spans="1:6" x14ac:dyDescent="0.25">
      <c r="A225" s="10">
        <v>223</v>
      </c>
      <c r="B225" s="1" t="s">
        <v>230</v>
      </c>
      <c r="C225" s="14" t="s">
        <v>36</v>
      </c>
      <c r="D225" s="8">
        <v>285067.96999999997</v>
      </c>
      <c r="E225" s="5">
        <v>45502</v>
      </c>
      <c r="F225" s="4" t="s">
        <v>34</v>
      </c>
    </row>
    <row r="226" spans="1:6" ht="37.5" x14ac:dyDescent="0.25">
      <c r="A226" s="10">
        <v>224</v>
      </c>
      <c r="B226" s="1" t="s">
        <v>231</v>
      </c>
      <c r="C226" s="2" t="s">
        <v>35</v>
      </c>
      <c r="D226" s="8">
        <v>4687799.17</v>
      </c>
      <c r="E226" s="5">
        <v>45502</v>
      </c>
      <c r="F226" s="4" t="s">
        <v>34</v>
      </c>
    </row>
    <row r="227" spans="1:6" ht="37.5" x14ac:dyDescent="0.25">
      <c r="A227" s="10">
        <v>225</v>
      </c>
      <c r="B227" s="1" t="s">
        <v>232</v>
      </c>
      <c r="C227" s="2" t="s">
        <v>35</v>
      </c>
      <c r="D227" s="8">
        <v>610629.96</v>
      </c>
      <c r="E227" s="5">
        <v>45502</v>
      </c>
      <c r="F227" s="4" t="s">
        <v>34</v>
      </c>
    </row>
    <row r="228" spans="1:6" x14ac:dyDescent="0.25">
      <c r="A228" s="10">
        <v>226</v>
      </c>
      <c r="B228" s="1" t="s">
        <v>233</v>
      </c>
      <c r="C228" s="14" t="s">
        <v>36</v>
      </c>
      <c r="D228" s="8">
        <v>53017.74</v>
      </c>
      <c r="E228" s="5">
        <v>45502</v>
      </c>
      <c r="F228" s="4" t="s">
        <v>34</v>
      </c>
    </row>
    <row r="229" spans="1:6" x14ac:dyDescent="0.25">
      <c r="A229" s="10">
        <v>227</v>
      </c>
      <c r="B229" s="1" t="s">
        <v>234</v>
      </c>
      <c r="C229" s="14" t="s">
        <v>36</v>
      </c>
      <c r="D229" s="8">
        <f>14504.82+196886.96</f>
        <v>211391.78</v>
      </c>
      <c r="E229" s="5">
        <v>45502</v>
      </c>
      <c r="F229" s="4" t="s">
        <v>34</v>
      </c>
    </row>
    <row r="230" spans="1:6" x14ac:dyDescent="0.25">
      <c r="A230" s="10">
        <v>228</v>
      </c>
      <c r="B230" s="1" t="s">
        <v>235</v>
      </c>
      <c r="C230" s="14" t="s">
        <v>36</v>
      </c>
      <c r="D230" s="8">
        <v>65807.7</v>
      </c>
      <c r="E230" s="5">
        <v>45502</v>
      </c>
      <c r="F230" s="4" t="s">
        <v>34</v>
      </c>
    </row>
    <row r="231" spans="1:6" x14ac:dyDescent="0.25">
      <c r="A231" s="10">
        <v>229</v>
      </c>
      <c r="B231" s="1" t="s">
        <v>236</v>
      </c>
      <c r="C231" s="14" t="s">
        <v>36</v>
      </c>
      <c r="D231" s="8">
        <v>12789.97</v>
      </c>
      <c r="E231" s="5">
        <v>45502</v>
      </c>
      <c r="F231" s="4" t="s">
        <v>34</v>
      </c>
    </row>
    <row r="232" spans="1:6" x14ac:dyDescent="0.25">
      <c r="A232" s="10">
        <v>230</v>
      </c>
      <c r="B232" s="1" t="s">
        <v>237</v>
      </c>
      <c r="C232" s="14" t="s">
        <v>36</v>
      </c>
      <c r="D232" s="8">
        <v>7788.36</v>
      </c>
      <c r="E232" s="5">
        <v>45502</v>
      </c>
      <c r="F232" s="4" t="s">
        <v>34</v>
      </c>
    </row>
    <row r="233" spans="1:6" ht="37.5" x14ac:dyDescent="0.25">
      <c r="A233" s="10">
        <v>231</v>
      </c>
      <c r="B233" s="1" t="s">
        <v>238</v>
      </c>
      <c r="C233" s="2" t="s">
        <v>35</v>
      </c>
      <c r="D233" s="8">
        <v>8333023.8499999996</v>
      </c>
      <c r="E233" s="5">
        <v>45502</v>
      </c>
      <c r="F233" s="4" t="s">
        <v>34</v>
      </c>
    </row>
    <row r="234" spans="1:6" x14ac:dyDescent="0.25">
      <c r="A234" s="10">
        <v>232</v>
      </c>
      <c r="B234" s="1" t="s">
        <v>239</v>
      </c>
      <c r="C234" s="14" t="s">
        <v>36</v>
      </c>
      <c r="D234" s="8">
        <v>977806.54</v>
      </c>
      <c r="E234" s="5">
        <v>45502</v>
      </c>
      <c r="F234" s="4" t="s">
        <v>34</v>
      </c>
    </row>
    <row r="235" spans="1:6" x14ac:dyDescent="0.25">
      <c r="A235" s="10">
        <v>233</v>
      </c>
      <c r="B235" s="1" t="s">
        <v>240</v>
      </c>
      <c r="C235" s="14" t="s">
        <v>36</v>
      </c>
      <c r="D235" s="8">
        <v>1143898.75</v>
      </c>
      <c r="E235" s="5">
        <v>45502</v>
      </c>
      <c r="F235" s="4" t="s">
        <v>34</v>
      </c>
    </row>
    <row r="236" spans="1:6" x14ac:dyDescent="0.25">
      <c r="A236" s="10">
        <v>234</v>
      </c>
      <c r="B236" s="1" t="s">
        <v>241</v>
      </c>
      <c r="C236" s="14" t="s">
        <v>36</v>
      </c>
      <c r="D236" s="8">
        <v>193904.54</v>
      </c>
      <c r="E236" s="5">
        <v>45502</v>
      </c>
      <c r="F236" s="4" t="s">
        <v>34</v>
      </c>
    </row>
    <row r="237" spans="1:6" x14ac:dyDescent="0.25">
      <c r="A237" s="10">
        <v>235</v>
      </c>
      <c r="B237" s="1" t="s">
        <v>242</v>
      </c>
      <c r="C237" s="14" t="s">
        <v>36</v>
      </c>
      <c r="D237" s="8">
        <v>245453.81</v>
      </c>
      <c r="E237" s="5">
        <v>45502</v>
      </c>
      <c r="F237" s="4" t="s">
        <v>34</v>
      </c>
    </row>
    <row r="238" spans="1:6" x14ac:dyDescent="0.25">
      <c r="A238" s="10">
        <v>236</v>
      </c>
      <c r="B238" s="1" t="s">
        <v>243</v>
      </c>
      <c r="C238" s="14" t="s">
        <v>36</v>
      </c>
      <c r="D238" s="8">
        <v>278810.23</v>
      </c>
      <c r="E238" s="5">
        <v>45502</v>
      </c>
      <c r="F238" s="4" t="s">
        <v>34</v>
      </c>
    </row>
    <row r="239" spans="1:6" x14ac:dyDescent="0.25">
      <c r="A239" s="10">
        <v>237</v>
      </c>
      <c r="B239" s="1" t="s">
        <v>244</v>
      </c>
      <c r="C239" s="14" t="s">
        <v>36</v>
      </c>
      <c r="D239" s="8">
        <v>235192.74</v>
      </c>
      <c r="E239" s="5">
        <v>45502</v>
      </c>
      <c r="F239" s="4" t="s">
        <v>34</v>
      </c>
    </row>
    <row r="240" spans="1:6" x14ac:dyDescent="0.25">
      <c r="A240" s="10">
        <v>238</v>
      </c>
      <c r="B240" s="1" t="s">
        <v>245</v>
      </c>
      <c r="C240" s="14" t="s">
        <v>36</v>
      </c>
      <c r="D240" s="8">
        <v>57019.13</v>
      </c>
      <c r="E240" s="5">
        <v>45502</v>
      </c>
      <c r="F240" s="4" t="s">
        <v>34</v>
      </c>
    </row>
    <row r="241" spans="1:6" ht="37.5" x14ac:dyDescent="0.25">
      <c r="A241" s="10">
        <v>239</v>
      </c>
      <c r="B241" s="1" t="s">
        <v>246</v>
      </c>
      <c r="C241" s="2" t="s">
        <v>35</v>
      </c>
      <c r="D241" s="8">
        <v>2637738.58</v>
      </c>
      <c r="E241" s="5">
        <v>45502</v>
      </c>
      <c r="F241" s="4" t="s">
        <v>34</v>
      </c>
    </row>
    <row r="242" spans="1:6" ht="37.5" x14ac:dyDescent="0.25">
      <c r="A242" s="10">
        <v>240</v>
      </c>
      <c r="B242" s="1" t="s">
        <v>247</v>
      </c>
      <c r="C242" s="2" t="s">
        <v>35</v>
      </c>
      <c r="D242" s="8">
        <v>8136680.2599999998</v>
      </c>
      <c r="E242" s="5">
        <v>45502</v>
      </c>
      <c r="F242" s="4" t="s">
        <v>34</v>
      </c>
    </row>
    <row r="243" spans="1:6" x14ac:dyDescent="0.25">
      <c r="A243" s="10">
        <v>241</v>
      </c>
      <c r="B243" s="1" t="s">
        <v>248</v>
      </c>
      <c r="C243" s="14" t="s">
        <v>36</v>
      </c>
      <c r="D243" s="8">
        <v>19146.240000000002</v>
      </c>
      <c r="E243" s="5">
        <v>45502</v>
      </c>
      <c r="F243" s="4" t="s">
        <v>34</v>
      </c>
    </row>
    <row r="244" spans="1:6" x14ac:dyDescent="0.25">
      <c r="A244" s="10">
        <v>242</v>
      </c>
      <c r="B244" s="1" t="s">
        <v>249</v>
      </c>
      <c r="C244" s="14" t="s">
        <v>36</v>
      </c>
      <c r="D244" s="8">
        <v>80455.520000000004</v>
      </c>
      <c r="E244" s="5">
        <v>45502</v>
      </c>
      <c r="F244" s="4" t="s">
        <v>34</v>
      </c>
    </row>
    <row r="245" spans="1:6" x14ac:dyDescent="0.25">
      <c r="A245" s="10">
        <v>243</v>
      </c>
      <c r="B245" s="1" t="s">
        <v>250</v>
      </c>
      <c r="C245" s="14" t="s">
        <v>36</v>
      </c>
      <c r="D245" s="8">
        <v>12718.56</v>
      </c>
      <c r="E245" s="5">
        <v>45502</v>
      </c>
      <c r="F245" s="4" t="s">
        <v>34</v>
      </c>
    </row>
    <row r="246" spans="1:6" x14ac:dyDescent="0.25">
      <c r="A246" s="10">
        <v>244</v>
      </c>
      <c r="B246" s="1" t="s">
        <v>251</v>
      </c>
      <c r="C246" s="14" t="s">
        <v>36</v>
      </c>
      <c r="D246" s="8">
        <v>10003.36</v>
      </c>
      <c r="E246" s="5">
        <v>45502</v>
      </c>
      <c r="F246" s="4" t="s">
        <v>34</v>
      </c>
    </row>
    <row r="247" spans="1:6" x14ac:dyDescent="0.25">
      <c r="A247" s="10">
        <v>245</v>
      </c>
      <c r="B247" s="1" t="s">
        <v>252</v>
      </c>
      <c r="C247" s="14" t="s">
        <v>36</v>
      </c>
      <c r="D247" s="8">
        <v>12706056.640000001</v>
      </c>
      <c r="E247" s="5">
        <v>45502</v>
      </c>
      <c r="F247" s="4" t="s">
        <v>34</v>
      </c>
    </row>
    <row r="248" spans="1:6" x14ac:dyDescent="0.25">
      <c r="A248" s="10">
        <v>246</v>
      </c>
      <c r="B248" s="1" t="s">
        <v>253</v>
      </c>
      <c r="C248" s="14" t="s">
        <v>36</v>
      </c>
      <c r="D248" s="8">
        <f>84318.16+700014.44</f>
        <v>784332.6</v>
      </c>
      <c r="E248" s="5">
        <v>45502</v>
      </c>
      <c r="F248" s="4" t="s">
        <v>34</v>
      </c>
    </row>
    <row r="249" spans="1:6" ht="37.5" x14ac:dyDescent="0.25">
      <c r="A249" s="10">
        <v>247</v>
      </c>
      <c r="B249" s="1" t="s">
        <v>254</v>
      </c>
      <c r="C249" s="14" t="s">
        <v>35</v>
      </c>
      <c r="D249" s="8">
        <f>10377.2+8461663.29</f>
        <v>8472040.4899999984</v>
      </c>
      <c r="E249" s="5">
        <v>45502</v>
      </c>
      <c r="F249" s="4" t="s">
        <v>34</v>
      </c>
    </row>
    <row r="250" spans="1:6" x14ac:dyDescent="0.25">
      <c r="A250" s="10">
        <v>248</v>
      </c>
      <c r="B250" s="1" t="s">
        <v>255</v>
      </c>
      <c r="C250" s="14" t="s">
        <v>36</v>
      </c>
      <c r="D250" s="8">
        <v>71299.520000000004</v>
      </c>
      <c r="E250" s="5">
        <v>45502</v>
      </c>
      <c r="F250" s="4" t="s">
        <v>34</v>
      </c>
    </row>
    <row r="251" spans="1:6" x14ac:dyDescent="0.25">
      <c r="A251" s="10">
        <v>249</v>
      </c>
      <c r="B251" s="1" t="s">
        <v>256</v>
      </c>
      <c r="C251" s="14" t="s">
        <v>36</v>
      </c>
      <c r="D251" s="8">
        <v>103565.15</v>
      </c>
      <c r="E251" s="5">
        <v>45502</v>
      </c>
      <c r="F251" s="4" t="s">
        <v>34</v>
      </c>
    </row>
    <row r="252" spans="1:6" ht="37.5" x14ac:dyDescent="0.25">
      <c r="A252" s="10">
        <v>250</v>
      </c>
      <c r="B252" s="1" t="s">
        <v>257</v>
      </c>
      <c r="C252" s="2" t="s">
        <v>35</v>
      </c>
      <c r="D252" s="8">
        <v>12013674.66</v>
      </c>
      <c r="E252" s="5">
        <v>45502</v>
      </c>
      <c r="F252" s="4" t="s">
        <v>34</v>
      </c>
    </row>
    <row r="253" spans="1:6" x14ac:dyDescent="0.25">
      <c r="A253" s="10">
        <v>251</v>
      </c>
      <c r="B253" s="1" t="s">
        <v>258</v>
      </c>
      <c r="C253" s="14" t="s">
        <v>36</v>
      </c>
      <c r="D253" s="8">
        <v>149774.14000000001</v>
      </c>
      <c r="E253" s="5">
        <v>45502</v>
      </c>
      <c r="F253" s="4" t="s">
        <v>34</v>
      </c>
    </row>
    <row r="254" spans="1:6" x14ac:dyDescent="0.25">
      <c r="A254" s="10">
        <v>252</v>
      </c>
      <c r="B254" s="1" t="s">
        <v>259</v>
      </c>
      <c r="C254" s="14" t="s">
        <v>36</v>
      </c>
      <c r="D254" s="8">
        <v>22293.200000000001</v>
      </c>
      <c r="E254" s="5">
        <v>45502</v>
      </c>
      <c r="F254" s="4" t="s">
        <v>34</v>
      </c>
    </row>
    <row r="255" spans="1:6" x14ac:dyDescent="0.25">
      <c r="A255" s="10">
        <v>253</v>
      </c>
      <c r="B255" s="1" t="s">
        <v>260</v>
      </c>
      <c r="C255" s="14" t="s">
        <v>36</v>
      </c>
      <c r="D255" s="8">
        <f>1089993.79+432839.47</f>
        <v>1522833.26</v>
      </c>
      <c r="E255" s="5">
        <v>45502</v>
      </c>
      <c r="F255" s="4" t="s">
        <v>34</v>
      </c>
    </row>
    <row r="256" spans="1:6" ht="37.5" x14ac:dyDescent="0.25">
      <c r="A256" s="10">
        <v>254</v>
      </c>
      <c r="B256" s="1" t="s">
        <v>261</v>
      </c>
      <c r="C256" s="14" t="s">
        <v>35</v>
      </c>
      <c r="D256" s="8">
        <f>11789.7+2106694.12</f>
        <v>2118483.8200000003</v>
      </c>
      <c r="E256" s="5">
        <v>45502</v>
      </c>
      <c r="F256" s="4" t="s">
        <v>34</v>
      </c>
    </row>
    <row r="257" spans="1:6" x14ac:dyDescent="0.25">
      <c r="A257" s="10">
        <v>255</v>
      </c>
      <c r="B257" s="1" t="s">
        <v>262</v>
      </c>
      <c r="C257" s="14" t="s">
        <v>36</v>
      </c>
      <c r="D257" s="8">
        <v>36012.07</v>
      </c>
      <c r="E257" s="5">
        <v>45502</v>
      </c>
      <c r="F257" s="4" t="s">
        <v>34</v>
      </c>
    </row>
    <row r="258" spans="1:6" ht="37.5" x14ac:dyDescent="0.25">
      <c r="A258" s="10">
        <v>256</v>
      </c>
      <c r="B258" s="1" t="s">
        <v>263</v>
      </c>
      <c r="C258" s="14" t="s">
        <v>36</v>
      </c>
      <c r="D258" s="8">
        <v>24296.84</v>
      </c>
      <c r="E258" s="5">
        <v>45502</v>
      </c>
      <c r="F258" s="4" t="s">
        <v>34</v>
      </c>
    </row>
    <row r="259" spans="1:6" x14ac:dyDescent="0.25">
      <c r="A259" s="10">
        <v>257</v>
      </c>
      <c r="B259" s="1" t="s">
        <v>293</v>
      </c>
      <c r="C259" s="14" t="s">
        <v>36</v>
      </c>
      <c r="D259" s="8">
        <v>12432.71</v>
      </c>
      <c r="E259" s="5">
        <v>45502</v>
      </c>
      <c r="F259" s="4" t="s">
        <v>34</v>
      </c>
    </row>
    <row r="260" spans="1:6" x14ac:dyDescent="0.25">
      <c r="A260" s="10">
        <v>258</v>
      </c>
      <c r="B260" s="1" t="s">
        <v>265</v>
      </c>
      <c r="C260" s="14" t="s">
        <v>36</v>
      </c>
      <c r="D260" s="8">
        <v>16076.81</v>
      </c>
      <c r="E260" s="5">
        <v>45502</v>
      </c>
      <c r="F260" s="4" t="s">
        <v>34</v>
      </c>
    </row>
    <row r="261" spans="1:6" ht="37.5" x14ac:dyDescent="0.25">
      <c r="A261" s="10">
        <v>259</v>
      </c>
      <c r="B261" s="1" t="s">
        <v>266</v>
      </c>
      <c r="C261" s="2" t="s">
        <v>35</v>
      </c>
      <c r="D261" s="8">
        <v>207368.47</v>
      </c>
      <c r="E261" s="5">
        <v>45502</v>
      </c>
      <c r="F261" s="4" t="s">
        <v>34</v>
      </c>
    </row>
    <row r="262" spans="1:6" x14ac:dyDescent="0.25">
      <c r="A262" s="10">
        <v>260</v>
      </c>
      <c r="B262" s="1" t="s">
        <v>267</v>
      </c>
      <c r="C262" s="14" t="s">
        <v>36</v>
      </c>
      <c r="D262" s="8">
        <v>3715.51</v>
      </c>
      <c r="E262" s="5">
        <v>45502</v>
      </c>
      <c r="F262" s="4" t="s">
        <v>34</v>
      </c>
    </row>
    <row r="263" spans="1:6" ht="37.5" x14ac:dyDescent="0.25">
      <c r="A263" s="10">
        <v>261</v>
      </c>
      <c r="B263" s="1" t="s">
        <v>268</v>
      </c>
      <c r="C263" s="2" t="s">
        <v>35</v>
      </c>
      <c r="D263" s="8">
        <v>4620039.87</v>
      </c>
      <c r="E263" s="5">
        <v>45502</v>
      </c>
      <c r="F263" s="4" t="s">
        <v>34</v>
      </c>
    </row>
    <row r="264" spans="1:6" x14ac:dyDescent="0.25">
      <c r="A264" s="10">
        <v>262</v>
      </c>
      <c r="B264" s="1" t="s">
        <v>269</v>
      </c>
      <c r="C264" s="14" t="s">
        <v>36</v>
      </c>
      <c r="D264" s="8">
        <v>1286.1199999999999</v>
      </c>
      <c r="E264" s="5">
        <v>45502</v>
      </c>
      <c r="F264" s="4" t="s">
        <v>34</v>
      </c>
    </row>
    <row r="265" spans="1:6" x14ac:dyDescent="0.25">
      <c r="A265" s="10">
        <v>263</v>
      </c>
      <c r="B265" s="1" t="s">
        <v>270</v>
      </c>
      <c r="C265" s="14" t="s">
        <v>36</v>
      </c>
      <c r="D265" s="8">
        <v>928.92</v>
      </c>
      <c r="E265" s="5">
        <v>45502</v>
      </c>
      <c r="F265" s="4" t="s">
        <v>34</v>
      </c>
    </row>
    <row r="266" spans="1:6" x14ac:dyDescent="0.25">
      <c r="A266" s="10">
        <v>264</v>
      </c>
      <c r="B266" s="1" t="s">
        <v>271</v>
      </c>
      <c r="C266" s="14" t="s">
        <v>36</v>
      </c>
      <c r="D266" s="8">
        <v>3251050.28</v>
      </c>
      <c r="E266" s="5">
        <v>45502</v>
      </c>
      <c r="F266" s="4" t="s">
        <v>34</v>
      </c>
    </row>
    <row r="267" spans="1:6" x14ac:dyDescent="0.25">
      <c r="A267" s="10">
        <v>265</v>
      </c>
      <c r="B267" s="1" t="s">
        <v>272</v>
      </c>
      <c r="C267" s="14" t="s">
        <v>36</v>
      </c>
      <c r="D267" s="8">
        <v>23579.32</v>
      </c>
      <c r="E267" s="5">
        <v>45502</v>
      </c>
      <c r="F267" s="4" t="s">
        <v>34</v>
      </c>
    </row>
    <row r="268" spans="1:6" x14ac:dyDescent="0.25">
      <c r="A268" s="10">
        <v>266</v>
      </c>
      <c r="B268" s="1" t="s">
        <v>273</v>
      </c>
      <c r="C268" s="14" t="s">
        <v>36</v>
      </c>
      <c r="D268" s="8">
        <v>1429.06</v>
      </c>
      <c r="E268" s="5">
        <v>45502</v>
      </c>
      <c r="F268" s="4" t="s">
        <v>34</v>
      </c>
    </row>
    <row r="269" spans="1:6" x14ac:dyDescent="0.25">
      <c r="A269" s="10">
        <v>267</v>
      </c>
      <c r="B269" s="1" t="s">
        <v>274</v>
      </c>
      <c r="C269" s="14" t="s">
        <v>36</v>
      </c>
      <c r="D269" s="8">
        <v>165883.81</v>
      </c>
      <c r="E269" s="5">
        <v>45502</v>
      </c>
      <c r="F269" s="4" t="s">
        <v>34</v>
      </c>
    </row>
    <row r="270" spans="1:6" x14ac:dyDescent="0.25">
      <c r="A270" s="10">
        <v>268</v>
      </c>
      <c r="B270" s="1" t="s">
        <v>275</v>
      </c>
      <c r="C270" s="14" t="s">
        <v>36</v>
      </c>
      <c r="D270" s="8">
        <f>160208.74+8325077.66</f>
        <v>8485286.4000000004</v>
      </c>
      <c r="E270" s="5">
        <v>45502</v>
      </c>
      <c r="F270" s="4" t="s">
        <v>34</v>
      </c>
    </row>
    <row r="271" spans="1:6" x14ac:dyDescent="0.25">
      <c r="A271" s="10">
        <v>269</v>
      </c>
      <c r="B271" s="1" t="s">
        <v>276</v>
      </c>
      <c r="C271" s="14" t="s">
        <v>36</v>
      </c>
      <c r="D271" s="8">
        <f>165333.05+7644.19</f>
        <v>172977.24</v>
      </c>
      <c r="E271" s="5">
        <v>45502</v>
      </c>
      <c r="F271" s="4" t="s">
        <v>34</v>
      </c>
    </row>
    <row r="272" spans="1:6" x14ac:dyDescent="0.25">
      <c r="A272" s="10">
        <v>270</v>
      </c>
      <c r="B272" s="1" t="s">
        <v>277</v>
      </c>
      <c r="C272" s="14" t="s">
        <v>36</v>
      </c>
      <c r="D272" s="8">
        <v>71724.28</v>
      </c>
      <c r="E272" s="5">
        <v>45502</v>
      </c>
      <c r="F272" s="4" t="s">
        <v>34</v>
      </c>
    </row>
    <row r="273" spans="1:6" x14ac:dyDescent="0.25">
      <c r="A273" s="10">
        <v>271</v>
      </c>
      <c r="B273" s="1" t="s">
        <v>279</v>
      </c>
      <c r="C273" s="14" t="s">
        <v>36</v>
      </c>
      <c r="D273" s="8">
        <v>5526</v>
      </c>
      <c r="E273" s="5">
        <v>45502</v>
      </c>
      <c r="F273" s="4" t="s">
        <v>34</v>
      </c>
    </row>
    <row r="274" spans="1:6" x14ac:dyDescent="0.25">
      <c r="A274" s="10">
        <v>272</v>
      </c>
      <c r="B274" s="1" t="s">
        <v>278</v>
      </c>
      <c r="C274" s="14" t="s">
        <v>36</v>
      </c>
      <c r="D274" s="8">
        <v>181131.88</v>
      </c>
      <c r="E274" s="5">
        <v>45502</v>
      </c>
      <c r="F274" s="4" t="s">
        <v>34</v>
      </c>
    </row>
    <row r="275" spans="1:6" x14ac:dyDescent="0.25">
      <c r="A275" s="10">
        <v>273</v>
      </c>
      <c r="B275" s="1" t="s">
        <v>280</v>
      </c>
      <c r="C275" s="14" t="s">
        <v>36</v>
      </c>
      <c r="D275" s="8">
        <v>226049.16</v>
      </c>
      <c r="E275" s="5">
        <v>45502</v>
      </c>
      <c r="F275" s="4" t="s">
        <v>34</v>
      </c>
    </row>
    <row r="276" spans="1:6" x14ac:dyDescent="0.25">
      <c r="A276" s="10">
        <v>274</v>
      </c>
      <c r="B276" s="1" t="s">
        <v>281</v>
      </c>
      <c r="C276" s="14" t="s">
        <v>36</v>
      </c>
      <c r="D276" s="8">
        <f>95361.34+1439957.74</f>
        <v>1535319.08</v>
      </c>
      <c r="E276" s="5">
        <v>45502</v>
      </c>
      <c r="F276" s="4" t="s">
        <v>34</v>
      </c>
    </row>
    <row r="277" spans="1:6" x14ac:dyDescent="0.25">
      <c r="A277" s="10">
        <v>275</v>
      </c>
      <c r="B277" s="1" t="s">
        <v>282</v>
      </c>
      <c r="C277" s="14" t="s">
        <v>36</v>
      </c>
      <c r="D277" s="8">
        <f>164454.41+14431.15</f>
        <v>178885.56</v>
      </c>
      <c r="E277" s="5">
        <v>45502</v>
      </c>
      <c r="F277" s="4" t="s">
        <v>34</v>
      </c>
    </row>
    <row r="278" spans="1:6" x14ac:dyDescent="0.25">
      <c r="A278" s="10">
        <v>276</v>
      </c>
      <c r="B278" s="1" t="s">
        <v>283</v>
      </c>
      <c r="C278" s="14" t="s">
        <v>36</v>
      </c>
      <c r="D278" s="8">
        <v>66925.3</v>
      </c>
      <c r="E278" s="5">
        <v>45502</v>
      </c>
      <c r="F278" s="4" t="s">
        <v>34</v>
      </c>
    </row>
    <row r="279" spans="1:6" x14ac:dyDescent="0.25">
      <c r="A279" s="10">
        <v>277</v>
      </c>
      <c r="B279" s="1" t="s">
        <v>284</v>
      </c>
      <c r="C279" s="14" t="s">
        <v>36</v>
      </c>
      <c r="D279" s="8">
        <v>49860.47</v>
      </c>
      <c r="E279" s="5">
        <v>45502</v>
      </c>
      <c r="F279" s="4" t="s">
        <v>34</v>
      </c>
    </row>
    <row r="280" spans="1:6" x14ac:dyDescent="0.25">
      <c r="A280" s="10">
        <v>278</v>
      </c>
      <c r="B280" s="1" t="s">
        <v>285</v>
      </c>
      <c r="C280" s="14" t="s">
        <v>36</v>
      </c>
      <c r="D280" s="8">
        <v>31256.83</v>
      </c>
      <c r="E280" s="5">
        <v>45502</v>
      </c>
      <c r="F280" s="4" t="s">
        <v>34</v>
      </c>
    </row>
    <row r="281" spans="1:6" x14ac:dyDescent="0.25">
      <c r="A281" s="10">
        <v>279</v>
      </c>
      <c r="B281" s="1" t="s">
        <v>286</v>
      </c>
      <c r="C281" s="14" t="s">
        <v>36</v>
      </c>
      <c r="D281" s="8">
        <f>166753.76+16219.68+2993583.04</f>
        <v>3176556.48</v>
      </c>
      <c r="E281" s="5">
        <v>45502</v>
      </c>
      <c r="F281" s="4" t="s">
        <v>34</v>
      </c>
    </row>
    <row r="282" spans="1:6" x14ac:dyDescent="0.25">
      <c r="A282" s="10">
        <v>280</v>
      </c>
      <c r="B282" s="1" t="s">
        <v>287</v>
      </c>
      <c r="C282" s="14" t="s">
        <v>36</v>
      </c>
      <c r="D282" s="8">
        <v>81430.28</v>
      </c>
      <c r="E282" s="5">
        <v>45502</v>
      </c>
      <c r="F282" s="4" t="s">
        <v>34</v>
      </c>
    </row>
    <row r="283" spans="1:6" x14ac:dyDescent="0.25">
      <c r="A283" s="10">
        <v>281</v>
      </c>
      <c r="B283" s="1" t="s">
        <v>288</v>
      </c>
      <c r="C283" s="14" t="s">
        <v>36</v>
      </c>
      <c r="D283" s="8">
        <v>72702.95</v>
      </c>
      <c r="E283" s="5">
        <v>45502</v>
      </c>
      <c r="F283" s="4" t="s">
        <v>34</v>
      </c>
    </row>
    <row r="284" spans="1:6" x14ac:dyDescent="0.25">
      <c r="A284" s="10">
        <v>282</v>
      </c>
      <c r="B284" s="1" t="s">
        <v>289</v>
      </c>
      <c r="C284" s="14" t="s">
        <v>36</v>
      </c>
      <c r="D284" s="8">
        <v>436498.42</v>
      </c>
      <c r="E284" s="5">
        <v>45502</v>
      </c>
      <c r="F284" s="4" t="s">
        <v>34</v>
      </c>
    </row>
    <row r="285" spans="1:6" x14ac:dyDescent="0.25">
      <c r="A285" s="10">
        <v>283</v>
      </c>
      <c r="B285" s="1" t="s">
        <v>290</v>
      </c>
      <c r="C285" s="14" t="s">
        <v>36</v>
      </c>
      <c r="D285" s="8">
        <v>9860.44</v>
      </c>
      <c r="E285" s="5">
        <v>45502</v>
      </c>
      <c r="F285" s="4" t="s">
        <v>34</v>
      </c>
    </row>
    <row r="286" spans="1:6" x14ac:dyDescent="0.25">
      <c r="A286" s="10">
        <v>284</v>
      </c>
      <c r="B286" s="1" t="s">
        <v>291</v>
      </c>
      <c r="C286" s="14" t="s">
        <v>36</v>
      </c>
      <c r="D286" s="8">
        <v>106178.42</v>
      </c>
      <c r="E286" s="5">
        <v>45502</v>
      </c>
      <c r="F286" s="4" t="s">
        <v>34</v>
      </c>
    </row>
    <row r="287" spans="1:6" x14ac:dyDescent="0.25">
      <c r="A287" s="10">
        <v>285</v>
      </c>
      <c r="B287" s="1" t="s">
        <v>292</v>
      </c>
      <c r="C287" s="14" t="s">
        <v>36</v>
      </c>
      <c r="D287" s="8">
        <v>146477.66</v>
      </c>
      <c r="E287" s="5">
        <v>45502</v>
      </c>
      <c r="F287" s="4" t="s">
        <v>34</v>
      </c>
    </row>
    <row r="288" spans="1:6" x14ac:dyDescent="0.25">
      <c r="A288" s="10">
        <v>286</v>
      </c>
      <c r="B288" s="1" t="s">
        <v>294</v>
      </c>
      <c r="C288" s="14" t="s">
        <v>36</v>
      </c>
      <c r="D288" s="8">
        <v>117825.23</v>
      </c>
      <c r="E288" s="5">
        <v>45502</v>
      </c>
      <c r="F288" s="4" t="s">
        <v>34</v>
      </c>
    </row>
    <row r="289" spans="1:6" x14ac:dyDescent="0.25">
      <c r="A289" s="10">
        <v>287</v>
      </c>
      <c r="B289" s="1" t="s">
        <v>295</v>
      </c>
      <c r="C289" s="14" t="s">
        <v>36</v>
      </c>
      <c r="D289" s="8">
        <v>3644.12</v>
      </c>
      <c r="E289" s="5">
        <v>45502</v>
      </c>
      <c r="F289" s="4" t="s">
        <v>34</v>
      </c>
    </row>
    <row r="290" spans="1:6" x14ac:dyDescent="0.25">
      <c r="A290" s="10">
        <v>288</v>
      </c>
      <c r="B290" s="1" t="s">
        <v>296</v>
      </c>
      <c r="C290" s="14" t="s">
        <v>36</v>
      </c>
      <c r="D290" s="8">
        <v>59514.57</v>
      </c>
      <c r="E290" s="5">
        <v>45502</v>
      </c>
      <c r="F290" s="4" t="s">
        <v>34</v>
      </c>
    </row>
    <row r="291" spans="1:6" x14ac:dyDescent="0.25">
      <c r="A291" s="10">
        <v>289</v>
      </c>
      <c r="B291" s="1" t="s">
        <v>297</v>
      </c>
      <c r="C291" s="14" t="s">
        <v>36</v>
      </c>
      <c r="D291" s="8">
        <v>83527.960000000006</v>
      </c>
      <c r="E291" s="5">
        <v>45502</v>
      </c>
      <c r="F291" s="4" t="s">
        <v>34</v>
      </c>
    </row>
    <row r="292" spans="1:6" x14ac:dyDescent="0.25">
      <c r="A292" s="10">
        <v>290</v>
      </c>
      <c r="B292" s="1" t="s">
        <v>298</v>
      </c>
      <c r="C292" s="14" t="s">
        <v>36</v>
      </c>
      <c r="D292" s="8">
        <v>15051077.310000001</v>
      </c>
      <c r="E292" s="5">
        <v>45519</v>
      </c>
      <c r="F292" s="4" t="s">
        <v>34</v>
      </c>
    </row>
    <row r="293" spans="1:6" x14ac:dyDescent="0.25">
      <c r="A293" s="10">
        <v>291</v>
      </c>
      <c r="B293" s="1" t="s">
        <v>299</v>
      </c>
      <c r="C293" s="14" t="s">
        <v>36</v>
      </c>
      <c r="D293" s="8">
        <v>3832513</v>
      </c>
      <c r="E293" s="5">
        <v>45519</v>
      </c>
      <c r="F293" s="4" t="s">
        <v>34</v>
      </c>
    </row>
    <row r="294" spans="1:6" ht="37.5" x14ac:dyDescent="0.25">
      <c r="A294" s="10">
        <v>292</v>
      </c>
      <c r="B294" s="1" t="s">
        <v>300</v>
      </c>
      <c r="C294" s="2" t="s">
        <v>140</v>
      </c>
      <c r="D294" s="8">
        <v>29785121.09</v>
      </c>
      <c r="E294" s="5">
        <v>45519</v>
      </c>
      <c r="F294" s="4" t="s">
        <v>34</v>
      </c>
    </row>
    <row r="295" spans="1:6" ht="37.5" x14ac:dyDescent="0.25">
      <c r="A295" s="10">
        <v>293</v>
      </c>
      <c r="B295" s="1" t="s">
        <v>301</v>
      </c>
      <c r="C295" s="2" t="s">
        <v>140</v>
      </c>
      <c r="D295" s="8">
        <v>5586986.9800000004</v>
      </c>
      <c r="E295" s="5">
        <v>45519</v>
      </c>
      <c r="F295" s="4" t="s">
        <v>34</v>
      </c>
    </row>
    <row r="296" spans="1:6" x14ac:dyDescent="0.25">
      <c r="A296" s="10">
        <v>294</v>
      </c>
      <c r="B296" s="1" t="s">
        <v>302</v>
      </c>
      <c r="C296" s="14" t="s">
        <v>36</v>
      </c>
      <c r="D296" s="8">
        <v>569236.63</v>
      </c>
      <c r="E296" s="5">
        <v>45519</v>
      </c>
      <c r="F296" s="4" t="s">
        <v>34</v>
      </c>
    </row>
    <row r="297" spans="1:6" x14ac:dyDescent="0.25">
      <c r="A297" s="10">
        <v>295</v>
      </c>
      <c r="B297" s="1" t="s">
        <v>303</v>
      </c>
      <c r="C297" s="14" t="s">
        <v>36</v>
      </c>
      <c r="D297" s="8">
        <v>26880.14</v>
      </c>
      <c r="E297" s="5">
        <v>45519</v>
      </c>
      <c r="F297" s="4" t="s">
        <v>34</v>
      </c>
    </row>
    <row r="298" spans="1:6" x14ac:dyDescent="0.25">
      <c r="A298" s="10">
        <v>296</v>
      </c>
      <c r="B298" s="1" t="s">
        <v>304</v>
      </c>
      <c r="C298" s="14" t="s">
        <v>36</v>
      </c>
      <c r="D298" s="8">
        <v>412071.01</v>
      </c>
      <c r="E298" s="5">
        <v>45519</v>
      </c>
      <c r="F298" s="4" t="s">
        <v>34</v>
      </c>
    </row>
    <row r="299" spans="1:6" ht="37.5" x14ac:dyDescent="0.25">
      <c r="A299" s="10">
        <v>297</v>
      </c>
      <c r="B299" s="1" t="s">
        <v>305</v>
      </c>
      <c r="C299" s="2" t="s">
        <v>140</v>
      </c>
      <c r="D299" s="8">
        <v>1405328.44</v>
      </c>
      <c r="E299" s="5">
        <v>45519</v>
      </c>
      <c r="F299" s="4" t="s">
        <v>34</v>
      </c>
    </row>
    <row r="300" spans="1:6" ht="56.25" x14ac:dyDescent="0.25">
      <c r="A300" s="10">
        <v>298</v>
      </c>
      <c r="B300" s="1" t="s">
        <v>306</v>
      </c>
      <c r="C300" s="14" t="s">
        <v>36</v>
      </c>
      <c r="D300" s="8">
        <v>7216.7</v>
      </c>
      <c r="E300" s="5">
        <v>45519</v>
      </c>
      <c r="F300" s="4" t="s">
        <v>34</v>
      </c>
    </row>
    <row r="301" spans="1:6" x14ac:dyDescent="0.25">
      <c r="A301" s="10">
        <v>299</v>
      </c>
      <c r="B301" s="1" t="s">
        <v>307</v>
      </c>
      <c r="C301" s="14" t="s">
        <v>36</v>
      </c>
      <c r="D301" s="8">
        <v>15576.67</v>
      </c>
      <c r="E301" s="5">
        <v>45519</v>
      </c>
      <c r="F301" s="4" t="s">
        <v>34</v>
      </c>
    </row>
    <row r="302" spans="1:6" x14ac:dyDescent="0.25">
      <c r="A302" s="10">
        <v>300</v>
      </c>
      <c r="B302" s="1" t="s">
        <v>308</v>
      </c>
      <c r="C302" s="14" t="s">
        <v>36</v>
      </c>
      <c r="D302" s="8">
        <v>9288.83</v>
      </c>
      <c r="E302" s="5">
        <v>45519</v>
      </c>
      <c r="F302" s="4" t="s">
        <v>34</v>
      </c>
    </row>
    <row r="303" spans="1:6" ht="37.5" x14ac:dyDescent="0.25">
      <c r="A303" s="10">
        <v>301</v>
      </c>
      <c r="B303" s="1" t="s">
        <v>309</v>
      </c>
      <c r="C303" s="14" t="s">
        <v>36</v>
      </c>
      <c r="D303" s="8">
        <f>571.64+20003.6</f>
        <v>20575.239999999998</v>
      </c>
      <c r="E303" s="5">
        <v>45519</v>
      </c>
      <c r="F303" s="4" t="s">
        <v>34</v>
      </c>
    </row>
    <row r="304" spans="1:6" ht="37.5" x14ac:dyDescent="0.25">
      <c r="A304" s="10">
        <v>302</v>
      </c>
      <c r="B304" s="1" t="s">
        <v>310</v>
      </c>
      <c r="C304" s="2" t="s">
        <v>140</v>
      </c>
      <c r="D304" s="8">
        <v>11048931</v>
      </c>
      <c r="E304" s="5">
        <v>45519</v>
      </c>
      <c r="F304" s="4" t="s">
        <v>34</v>
      </c>
    </row>
    <row r="305" spans="1:6" x14ac:dyDescent="0.25">
      <c r="A305" s="10">
        <v>303</v>
      </c>
      <c r="B305" s="1" t="s">
        <v>311</v>
      </c>
      <c r="C305" s="14" t="s">
        <v>36</v>
      </c>
      <c r="D305" s="8">
        <v>9360.25</v>
      </c>
      <c r="E305" s="5">
        <v>45519</v>
      </c>
      <c r="F305" s="4" t="s">
        <v>34</v>
      </c>
    </row>
    <row r="306" spans="1:6" x14ac:dyDescent="0.25">
      <c r="A306" s="10">
        <v>304</v>
      </c>
      <c r="B306" s="1" t="s">
        <v>312</v>
      </c>
      <c r="C306" s="14" t="s">
        <v>36</v>
      </c>
      <c r="D306" s="8">
        <v>63664.15</v>
      </c>
      <c r="E306" s="5">
        <v>45519</v>
      </c>
      <c r="F306" s="4" t="s">
        <v>34</v>
      </c>
    </row>
    <row r="307" spans="1:6" ht="37.5" x14ac:dyDescent="0.25">
      <c r="A307" s="10">
        <v>305</v>
      </c>
      <c r="B307" s="1" t="s">
        <v>313</v>
      </c>
      <c r="C307" s="2" t="s">
        <v>140</v>
      </c>
      <c r="D307" s="8">
        <v>8558458.3900000006</v>
      </c>
      <c r="E307" s="5">
        <v>45519</v>
      </c>
      <c r="F307" s="4" t="s">
        <v>34</v>
      </c>
    </row>
    <row r="308" spans="1:6" ht="37.5" x14ac:dyDescent="0.25">
      <c r="A308" s="10">
        <v>306</v>
      </c>
      <c r="B308" s="1" t="s">
        <v>314</v>
      </c>
      <c r="C308" s="2" t="s">
        <v>140</v>
      </c>
      <c r="D308" s="8">
        <v>2443052.98</v>
      </c>
      <c r="E308" s="5">
        <v>45519</v>
      </c>
      <c r="F308" s="4" t="s">
        <v>34</v>
      </c>
    </row>
    <row r="309" spans="1:6" ht="37.5" x14ac:dyDescent="0.25">
      <c r="A309" s="10">
        <v>307</v>
      </c>
      <c r="B309" s="1" t="s">
        <v>315</v>
      </c>
      <c r="C309" s="2" t="s">
        <v>140</v>
      </c>
      <c r="D309" s="8">
        <f>3378247.4+3602289.43</f>
        <v>6980536.8300000001</v>
      </c>
      <c r="E309" s="5">
        <v>45519</v>
      </c>
      <c r="F309" s="4" t="s">
        <v>34</v>
      </c>
    </row>
    <row r="310" spans="1:6" x14ac:dyDescent="0.25">
      <c r="A310" s="10">
        <v>308</v>
      </c>
      <c r="B310" s="1" t="s">
        <v>316</v>
      </c>
      <c r="C310" s="14" t="s">
        <v>36</v>
      </c>
      <c r="D310" s="8">
        <v>320065.99</v>
      </c>
      <c r="E310" s="5">
        <v>45519</v>
      </c>
      <c r="F310" s="4" t="s">
        <v>34</v>
      </c>
    </row>
    <row r="311" spans="1:6" x14ac:dyDescent="0.25">
      <c r="A311" s="10">
        <v>309</v>
      </c>
      <c r="B311" s="1" t="s">
        <v>317</v>
      </c>
      <c r="C311" s="14" t="s">
        <v>36</v>
      </c>
      <c r="D311" s="8">
        <v>3715.51</v>
      </c>
      <c r="E311" s="5">
        <v>45519</v>
      </c>
      <c r="F311" s="4" t="s">
        <v>34</v>
      </c>
    </row>
    <row r="312" spans="1:6" x14ac:dyDescent="0.25">
      <c r="A312" s="10">
        <v>310</v>
      </c>
      <c r="B312" s="1" t="s">
        <v>318</v>
      </c>
      <c r="C312" s="14" t="s">
        <v>36</v>
      </c>
      <c r="D312" s="8">
        <v>43443.11</v>
      </c>
      <c r="E312" s="5">
        <v>45519</v>
      </c>
      <c r="F312" s="4" t="s">
        <v>34</v>
      </c>
    </row>
    <row r="313" spans="1:6" x14ac:dyDescent="0.25">
      <c r="A313" s="10">
        <v>311</v>
      </c>
      <c r="B313" s="1" t="s">
        <v>319</v>
      </c>
      <c r="C313" s="14" t="s">
        <v>36</v>
      </c>
      <c r="D313" s="8">
        <v>58662.52</v>
      </c>
      <c r="E313" s="5">
        <v>45519</v>
      </c>
      <c r="F313" s="4" t="s">
        <v>34</v>
      </c>
    </row>
    <row r="314" spans="1:6" ht="37.5" x14ac:dyDescent="0.25">
      <c r="A314" s="10">
        <v>312</v>
      </c>
      <c r="B314" s="1" t="s">
        <v>321</v>
      </c>
      <c r="C314" s="14" t="s">
        <v>36</v>
      </c>
      <c r="D314" s="8">
        <v>191921.44</v>
      </c>
      <c r="E314" s="5">
        <v>45519</v>
      </c>
      <c r="F314" s="4" t="s">
        <v>34</v>
      </c>
    </row>
    <row r="315" spans="1:6" x14ac:dyDescent="0.25">
      <c r="A315" s="10">
        <v>313</v>
      </c>
      <c r="B315" s="1" t="s">
        <v>322</v>
      </c>
      <c r="C315" s="14" t="s">
        <v>36</v>
      </c>
      <c r="D315" s="8">
        <v>24293.84</v>
      </c>
      <c r="E315" s="5">
        <v>45519</v>
      </c>
      <c r="F315" s="4" t="s">
        <v>34</v>
      </c>
    </row>
    <row r="316" spans="1:6" x14ac:dyDescent="0.25">
      <c r="A316" s="10">
        <v>314</v>
      </c>
      <c r="B316" s="1" t="s">
        <v>323</v>
      </c>
      <c r="C316" s="14" t="s">
        <v>36</v>
      </c>
      <c r="D316" s="8">
        <v>12861.47</v>
      </c>
      <c r="E316" s="5">
        <v>45519</v>
      </c>
      <c r="F316" s="4" t="s">
        <v>34</v>
      </c>
    </row>
    <row r="317" spans="1:6" x14ac:dyDescent="0.25">
      <c r="A317" s="10">
        <v>315</v>
      </c>
      <c r="B317" s="1" t="s">
        <v>324</v>
      </c>
      <c r="C317" s="14" t="s">
        <v>36</v>
      </c>
      <c r="D317" s="8">
        <v>15005.02</v>
      </c>
      <c r="E317" s="5">
        <v>45519</v>
      </c>
      <c r="F317" s="4" t="s">
        <v>34</v>
      </c>
    </row>
    <row r="318" spans="1:6" ht="37.5" x14ac:dyDescent="0.25">
      <c r="A318" s="10">
        <v>316</v>
      </c>
      <c r="B318" s="1" t="s">
        <v>326</v>
      </c>
      <c r="C318" s="2" t="s">
        <v>140</v>
      </c>
      <c r="D318" s="8">
        <v>6544496.0499999998</v>
      </c>
      <c r="E318" s="5">
        <v>45519</v>
      </c>
      <c r="F318" s="4" t="s">
        <v>34</v>
      </c>
    </row>
    <row r="319" spans="1:6" x14ac:dyDescent="0.25">
      <c r="A319" s="10">
        <v>317</v>
      </c>
      <c r="B319" s="1" t="s">
        <v>325</v>
      </c>
      <c r="C319" s="14" t="s">
        <v>36</v>
      </c>
      <c r="D319" s="8">
        <v>130472.3</v>
      </c>
      <c r="E319" s="5">
        <v>45519</v>
      </c>
      <c r="F319" s="4" t="s">
        <v>34</v>
      </c>
    </row>
    <row r="320" spans="1:6" x14ac:dyDescent="0.25">
      <c r="A320" s="10">
        <v>318</v>
      </c>
      <c r="B320" s="1" t="s">
        <v>327</v>
      </c>
      <c r="C320" s="14" t="s">
        <v>36</v>
      </c>
      <c r="D320" s="8">
        <v>7572.8</v>
      </c>
      <c r="E320" s="5">
        <v>45537</v>
      </c>
      <c r="F320" s="4" t="s">
        <v>34</v>
      </c>
    </row>
    <row r="321" spans="1:6" x14ac:dyDescent="0.25">
      <c r="A321" s="10">
        <v>319</v>
      </c>
      <c r="B321" s="1" t="s">
        <v>328</v>
      </c>
      <c r="C321" s="14" t="s">
        <v>36</v>
      </c>
      <c r="D321" s="8">
        <v>14645.47</v>
      </c>
      <c r="E321" s="5">
        <v>45537</v>
      </c>
      <c r="F321" s="4" t="s">
        <v>34</v>
      </c>
    </row>
    <row r="322" spans="1:6" x14ac:dyDescent="0.25">
      <c r="A322" s="10">
        <v>320</v>
      </c>
      <c r="B322" s="1" t="s">
        <v>329</v>
      </c>
      <c r="C322" s="14" t="s">
        <v>36</v>
      </c>
      <c r="D322" s="8">
        <v>525594.11</v>
      </c>
      <c r="E322" s="5">
        <v>45537</v>
      </c>
      <c r="F322" s="4" t="s">
        <v>34</v>
      </c>
    </row>
    <row r="323" spans="1:6" ht="56.25" x14ac:dyDescent="0.25">
      <c r="A323" s="10">
        <v>321</v>
      </c>
      <c r="B323" s="1" t="s">
        <v>330</v>
      </c>
      <c r="C323" s="14" t="s">
        <v>36</v>
      </c>
      <c r="D323" s="8">
        <v>4434579.12</v>
      </c>
      <c r="E323" s="5">
        <v>45537</v>
      </c>
      <c r="F323" s="4" t="s">
        <v>34</v>
      </c>
    </row>
    <row r="324" spans="1:6" x14ac:dyDescent="0.25">
      <c r="A324" s="10">
        <v>322</v>
      </c>
      <c r="B324" s="1" t="s">
        <v>331</v>
      </c>
      <c r="C324" s="14" t="s">
        <v>36</v>
      </c>
      <c r="D324" s="8">
        <v>5036890.99</v>
      </c>
      <c r="E324" s="5">
        <v>45537</v>
      </c>
      <c r="F324" s="4" t="s">
        <v>34</v>
      </c>
    </row>
    <row r="325" spans="1:6" ht="37.5" x14ac:dyDescent="0.25">
      <c r="A325" s="10">
        <v>323</v>
      </c>
      <c r="B325" s="1" t="s">
        <v>332</v>
      </c>
      <c r="C325" s="2" t="s">
        <v>140</v>
      </c>
      <c r="D325" s="8">
        <f>7394789.56+1442215.16</f>
        <v>8837004.7199999988</v>
      </c>
      <c r="E325" s="5">
        <v>45537</v>
      </c>
      <c r="F325" s="4" t="s">
        <v>34</v>
      </c>
    </row>
    <row r="326" spans="1:6" ht="37.5" x14ac:dyDescent="0.25">
      <c r="A326" s="10">
        <v>324</v>
      </c>
      <c r="B326" s="1" t="s">
        <v>333</v>
      </c>
      <c r="C326" s="2" t="s">
        <v>140</v>
      </c>
      <c r="D326" s="8">
        <v>9493729.5500000007</v>
      </c>
      <c r="E326" s="5">
        <v>45537</v>
      </c>
      <c r="F326" s="4" t="s">
        <v>34</v>
      </c>
    </row>
    <row r="327" spans="1:6" x14ac:dyDescent="0.25">
      <c r="A327" s="10">
        <v>325</v>
      </c>
      <c r="B327" s="1" t="s">
        <v>334</v>
      </c>
      <c r="C327" s="14" t="s">
        <v>36</v>
      </c>
      <c r="D327" s="8">
        <v>2203737.23</v>
      </c>
      <c r="E327" s="5">
        <v>45537</v>
      </c>
      <c r="F327" s="4" t="s">
        <v>34</v>
      </c>
    </row>
    <row r="328" spans="1:6" x14ac:dyDescent="0.25">
      <c r="A328" s="10">
        <v>326</v>
      </c>
      <c r="B328" s="1" t="s">
        <v>335</v>
      </c>
      <c r="C328" s="14" t="s">
        <v>36</v>
      </c>
      <c r="D328" s="8">
        <v>3357.73</v>
      </c>
      <c r="E328" s="5">
        <v>45537</v>
      </c>
      <c r="F328" s="4" t="s">
        <v>34</v>
      </c>
    </row>
    <row r="329" spans="1:6" x14ac:dyDescent="0.25">
      <c r="A329" s="10">
        <v>327</v>
      </c>
      <c r="B329" s="1" t="s">
        <v>336</v>
      </c>
      <c r="C329" s="14" t="s">
        <v>36</v>
      </c>
      <c r="D329" s="8">
        <v>81943.22</v>
      </c>
      <c r="E329" s="5">
        <v>45537</v>
      </c>
      <c r="F329" s="4" t="s">
        <v>34</v>
      </c>
    </row>
    <row r="330" spans="1:6" x14ac:dyDescent="0.25">
      <c r="A330" s="10">
        <v>328</v>
      </c>
      <c r="B330" s="1" t="s">
        <v>337</v>
      </c>
      <c r="C330" s="14" t="s">
        <v>36</v>
      </c>
      <c r="D330" s="8">
        <v>1143.02</v>
      </c>
      <c r="E330" s="5">
        <v>45537</v>
      </c>
      <c r="F330" s="4" t="s">
        <v>34</v>
      </c>
    </row>
    <row r="331" spans="1:6" x14ac:dyDescent="0.25">
      <c r="A331" s="10">
        <v>329</v>
      </c>
      <c r="B331" s="1" t="s">
        <v>338</v>
      </c>
      <c r="C331" s="14" t="s">
        <v>36</v>
      </c>
      <c r="D331" s="8">
        <v>23866774.949999999</v>
      </c>
      <c r="E331" s="5">
        <v>45586</v>
      </c>
      <c r="F331" s="4" t="s">
        <v>34</v>
      </c>
    </row>
    <row r="332" spans="1:6" x14ac:dyDescent="0.25">
      <c r="A332" s="10">
        <v>330</v>
      </c>
      <c r="B332" s="1" t="s">
        <v>339</v>
      </c>
      <c r="C332" s="14" t="s">
        <v>36</v>
      </c>
      <c r="D332" s="8">
        <v>217355.17</v>
      </c>
      <c r="E332" s="5">
        <v>45586</v>
      </c>
      <c r="F332" s="4" t="s">
        <v>34</v>
      </c>
    </row>
    <row r="333" spans="1:6" x14ac:dyDescent="0.25">
      <c r="A333" s="10">
        <v>331</v>
      </c>
      <c r="B333" s="1" t="s">
        <v>340</v>
      </c>
      <c r="C333" s="14" t="s">
        <v>36</v>
      </c>
      <c r="D333" s="8">
        <v>5342.35</v>
      </c>
      <c r="E333" s="5">
        <v>45586</v>
      </c>
      <c r="F333" s="4" t="s">
        <v>34</v>
      </c>
    </row>
    <row r="334" spans="1:6" x14ac:dyDescent="0.25">
      <c r="A334" s="10">
        <v>332</v>
      </c>
      <c r="B334" s="1" t="s">
        <v>341</v>
      </c>
      <c r="C334" s="14" t="s">
        <v>36</v>
      </c>
      <c r="D334" s="8">
        <v>9644.59</v>
      </c>
      <c r="E334" s="5">
        <v>45586</v>
      </c>
      <c r="F334" s="4" t="s">
        <v>34</v>
      </c>
    </row>
    <row r="335" spans="1:6" x14ac:dyDescent="0.25">
      <c r="A335" s="10">
        <v>333</v>
      </c>
      <c r="B335" s="1" t="s">
        <v>342</v>
      </c>
      <c r="C335" s="14" t="s">
        <v>36</v>
      </c>
      <c r="D335" s="8">
        <v>12892.87</v>
      </c>
      <c r="E335" s="5">
        <v>45586</v>
      </c>
      <c r="F335" s="4" t="s">
        <v>34</v>
      </c>
    </row>
    <row r="336" spans="1:6" ht="37.5" x14ac:dyDescent="0.25">
      <c r="A336" s="10">
        <v>334</v>
      </c>
      <c r="B336" s="1" t="s">
        <v>343</v>
      </c>
      <c r="C336" s="2" t="s">
        <v>140</v>
      </c>
      <c r="D336" s="8">
        <v>7784149.5499999998</v>
      </c>
      <c r="E336" s="5">
        <v>45586</v>
      </c>
      <c r="F336" s="4" t="s">
        <v>34</v>
      </c>
    </row>
    <row r="337" spans="1:6" x14ac:dyDescent="0.25">
      <c r="A337" s="10">
        <v>335</v>
      </c>
      <c r="B337" s="1" t="s">
        <v>344</v>
      </c>
      <c r="C337" s="14" t="s">
        <v>36</v>
      </c>
      <c r="D337" s="8">
        <v>17950.34</v>
      </c>
      <c r="E337" s="5">
        <v>45586</v>
      </c>
      <c r="F337" s="4" t="s">
        <v>34</v>
      </c>
    </row>
    <row r="341" spans="1:6" x14ac:dyDescent="0.3">
      <c r="D341" s="17"/>
    </row>
  </sheetData>
  <mergeCells count="6">
    <mergeCell ref="F5:F6"/>
    <mergeCell ref="A5:A6"/>
    <mergeCell ref="C5:C6"/>
    <mergeCell ref="D5:D6"/>
    <mergeCell ref="B5:B6"/>
    <mergeCell ref="E5:E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2025-02-20T11:26:18Z</dcterms:modified>
</cp:coreProperties>
</file>