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25" windowHeight="6150" tabRatio="844" firstSheet="1" activeTab="7"/>
  </bookViews>
  <sheets>
    <sheet name="фінплан - зведені показники" sheetId="14" r:id="rId1"/>
    <sheet name="1. Фін результат" sheetId="2" r:id="rId2"/>
    <sheet name="2. Розрахунки з бюджетом" sheetId="19" r:id="rId3"/>
    <sheet name="3. Рух грошових коштів" sheetId="18" r:id="rId4"/>
    <sheet name="4. Кап. інвестиції" sheetId="3" r:id="rId5"/>
    <sheet name=" 5. Коефіцієнти" sheetId="11" r:id="rId6"/>
    <sheet name="6.1. Інша інфо_1" sheetId="10" r:id="rId7"/>
    <sheet name="6.2. Інша інфо_2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5">' 5. Коефіцієнти'!$5:$5</definedName>
    <definedName name="_xlnm.Print_Titles" localSheetId="1">'1. Фін результат'!$7:$7</definedName>
    <definedName name="_xlnm.Print_Titles" localSheetId="2">'2. Розрахунки з бюджетом'!$6:$6</definedName>
    <definedName name="_xlnm.Print_Titles" localSheetId="3">'3. Рух грошових коштів'!$7:$7</definedName>
    <definedName name="_xlnm.Print_Titles" localSheetId="0">'фінплан - зведені показники'!$29:$29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5">' 5. Коефіцієнти'!$A$1:$F$25</definedName>
    <definedName name="_xlnm.Print_Area" localSheetId="1">'1. Фін результат'!$A$1:$H$147</definedName>
    <definedName name="_xlnm.Print_Area" localSheetId="2">'2. Розрахунки з бюджетом'!$A$1:$G$42</definedName>
    <definedName name="_xlnm.Print_Area" localSheetId="3">'3. Рух грошових коштів'!$A$1:$G$110</definedName>
    <definedName name="_xlnm.Print_Area" localSheetId="4">'4. Кап. інвестиції'!$A$1:$G$19</definedName>
    <definedName name="_xlnm.Print_Area" localSheetId="6">'6.1. Інша інфо_1'!$A$1:$O$79</definedName>
    <definedName name="_xlnm.Print_Area" localSheetId="7">'6.2. Інша інфо_2'!$A$1:$AF$68</definedName>
    <definedName name="_xlnm.Print_Area" localSheetId="0">'фінплан - зведені показники'!$A$1:$G$82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45621"/>
</workbook>
</file>

<file path=xl/calcChain.xml><?xml version="1.0" encoding="utf-8"?>
<calcChain xmlns="http://schemas.openxmlformats.org/spreadsheetml/2006/main">
  <c r="E139" i="2" l="1"/>
  <c r="E138" i="2"/>
  <c r="E76" i="2"/>
  <c r="F82" i="2"/>
  <c r="F81" i="2"/>
  <c r="E51" i="2" l="1"/>
  <c r="E27" i="2" s="1"/>
  <c r="E131" i="2" l="1"/>
  <c r="E19" i="11"/>
  <c r="E15" i="11"/>
  <c r="E101" i="18"/>
  <c r="E18" i="18"/>
  <c r="D18" i="18"/>
  <c r="C18" i="18"/>
  <c r="C95" i="2"/>
  <c r="C138" i="2"/>
  <c r="C88" i="2" l="1"/>
  <c r="D52" i="2"/>
  <c r="E52" i="2"/>
  <c r="C52" i="2"/>
  <c r="E28" i="18" l="1"/>
  <c r="E14" i="18"/>
  <c r="E17" i="19"/>
  <c r="E71" i="2"/>
  <c r="F80" i="2"/>
  <c r="E95" i="2"/>
  <c r="C58" i="14" l="1"/>
  <c r="D69" i="10"/>
  <c r="H69" i="10"/>
  <c r="N72" i="10"/>
  <c r="L69" i="10"/>
  <c r="E68" i="18"/>
  <c r="D68" i="18"/>
  <c r="D27" i="18"/>
  <c r="D95" i="2"/>
  <c r="N69" i="10" l="1"/>
  <c r="D19" i="11" l="1"/>
  <c r="C68" i="18"/>
  <c r="C89" i="18"/>
  <c r="C76" i="18"/>
  <c r="C11" i="18"/>
  <c r="C36" i="19"/>
  <c r="C27" i="19"/>
  <c r="C108" i="2"/>
  <c r="C102" i="2" s="1"/>
  <c r="C87" i="2"/>
  <c r="C60" i="2"/>
  <c r="C51" i="2" s="1"/>
  <c r="C23" i="2"/>
  <c r="E140" i="2" l="1"/>
  <c r="G19" i="18" l="1"/>
  <c r="C70" i="14" l="1"/>
  <c r="E27" i="18" l="1"/>
  <c r="E88" i="2"/>
  <c r="F94" i="2"/>
  <c r="N71" i="10" l="1"/>
  <c r="J69" i="10"/>
  <c r="G18" i="18" l="1"/>
  <c r="D88" i="2" l="1"/>
  <c r="C52" i="18" l="1"/>
  <c r="S43" i="9" l="1"/>
  <c r="R35" i="9" l="1"/>
  <c r="D75" i="14" l="1"/>
  <c r="D71" i="14" s="1"/>
  <c r="D73" i="14" l="1"/>
  <c r="E136" i="2"/>
  <c r="E23" i="2"/>
  <c r="C49" i="14" l="1"/>
  <c r="C45" i="14" l="1"/>
  <c r="D49" i="18" l="1"/>
  <c r="F53" i="18" l="1"/>
  <c r="F54" i="18"/>
  <c r="F55" i="18"/>
  <c r="F79" i="10" l="1"/>
  <c r="H79" i="10"/>
  <c r="J79" i="10"/>
  <c r="L79" i="10"/>
  <c r="D79" i="10"/>
  <c r="N70" i="10"/>
  <c r="F61" i="2"/>
  <c r="F62" i="2"/>
  <c r="G92" i="2"/>
  <c r="G90" i="2"/>
  <c r="F89" i="2"/>
  <c r="F90" i="2"/>
  <c r="F92" i="2"/>
  <c r="F93" i="2"/>
  <c r="G53" i="2"/>
  <c r="G54" i="2"/>
  <c r="G55" i="2"/>
  <c r="G58" i="2"/>
  <c r="G59" i="2"/>
  <c r="G32" i="2"/>
  <c r="F55" i="2" l="1"/>
  <c r="F54" i="2"/>
  <c r="R34" i="9"/>
  <c r="S36" i="9"/>
  <c r="AE36" i="9" s="1"/>
  <c r="S38" i="9"/>
  <c r="S39" i="9"/>
  <c r="AE39" i="9" s="1"/>
  <c r="S40" i="9"/>
  <c r="AE40" i="9" s="1"/>
  <c r="S41" i="9"/>
  <c r="AE41" i="9" s="1"/>
  <c r="S42" i="9"/>
  <c r="AE42" i="9" s="1"/>
  <c r="AC36" i="9"/>
  <c r="AD36" i="9"/>
  <c r="AD37" i="9"/>
  <c r="AC38" i="9"/>
  <c r="AD38" i="9"/>
  <c r="AC39" i="9"/>
  <c r="AD39" i="9"/>
  <c r="AC40" i="9"/>
  <c r="AD40" i="9"/>
  <c r="AC41" i="9"/>
  <c r="AD41" i="9"/>
  <c r="AC42" i="9"/>
  <c r="AD42" i="9"/>
  <c r="AC43" i="9"/>
  <c r="AD43" i="9"/>
  <c r="AE43" i="9"/>
  <c r="AF43" i="9"/>
  <c r="AC44" i="9"/>
  <c r="AD44" i="9"/>
  <c r="AE44" i="9"/>
  <c r="AF44" i="9"/>
  <c r="AE38" i="9" l="1"/>
  <c r="AC37" i="9"/>
  <c r="Q34" i="9"/>
  <c r="S37" i="9"/>
  <c r="F53" i="2"/>
  <c r="N79" i="10"/>
  <c r="M50" i="10"/>
  <c r="J35" i="10"/>
  <c r="J31" i="10"/>
  <c r="AE37" i="9" l="1"/>
  <c r="E52" i="18" l="1"/>
  <c r="D52" i="18"/>
  <c r="G47" i="2" l="1"/>
  <c r="D87" i="2" l="1"/>
  <c r="E60" i="2"/>
  <c r="D60" i="2"/>
  <c r="D51" i="2" s="1"/>
  <c r="E87" i="2" l="1"/>
  <c r="G87" i="2" s="1"/>
  <c r="G88" i="2"/>
  <c r="F88" i="2"/>
  <c r="C44" i="18" l="1"/>
  <c r="D44" i="18" l="1"/>
  <c r="C73" i="14"/>
  <c r="C76" i="14" s="1"/>
  <c r="U34" i="9" l="1"/>
  <c r="V34" i="9"/>
  <c r="W34" i="9"/>
  <c r="X34" i="9"/>
  <c r="Y34" i="9"/>
  <c r="Z34" i="9"/>
  <c r="AA34" i="9"/>
  <c r="AB34" i="9"/>
  <c r="Q45" i="9"/>
  <c r="AC45" i="9" s="1"/>
  <c r="E44" i="18" l="1"/>
  <c r="F47" i="18"/>
  <c r="F104" i="2" l="1"/>
  <c r="F58" i="2"/>
  <c r="F59" i="2"/>
  <c r="F60" i="2"/>
  <c r="F52" i="2"/>
  <c r="D36" i="19"/>
  <c r="D27" i="19" s="1"/>
  <c r="C6" i="3" l="1"/>
  <c r="R45" i="9"/>
  <c r="AD45" i="9" s="1"/>
  <c r="D103" i="2"/>
  <c r="D102" i="2" s="1"/>
  <c r="D20" i="2" l="1"/>
  <c r="C71" i="2"/>
  <c r="G26" i="19"/>
  <c r="G112" i="2"/>
  <c r="G99" i="2"/>
  <c r="G44" i="2"/>
  <c r="L21" i="10"/>
  <c r="C49" i="18"/>
  <c r="C56" i="18" s="1"/>
  <c r="C56" i="14" s="1"/>
  <c r="N23" i="10"/>
  <c r="L50" i="10"/>
  <c r="E49" i="18"/>
  <c r="E56" i="18" s="1"/>
  <c r="S35" i="9"/>
  <c r="S34" i="9" s="1"/>
  <c r="S45" i="9" s="1"/>
  <c r="G50" i="18"/>
  <c r="F11" i="3"/>
  <c r="F10" i="3"/>
  <c r="F9" i="3"/>
  <c r="F8" i="3"/>
  <c r="F7" i="3"/>
  <c r="F104" i="18"/>
  <c r="F103" i="18"/>
  <c r="F102" i="18"/>
  <c r="F100" i="18"/>
  <c r="F99" i="18"/>
  <c r="F98" i="18"/>
  <c r="F97" i="18"/>
  <c r="F96" i="18"/>
  <c r="F95" i="18"/>
  <c r="F94" i="18"/>
  <c r="F93" i="18"/>
  <c r="F92" i="18"/>
  <c r="F91" i="18"/>
  <c r="F90" i="18"/>
  <c r="F88" i="18"/>
  <c r="F87" i="18"/>
  <c r="F86" i="18"/>
  <c r="F85" i="18"/>
  <c r="F84" i="18"/>
  <c r="F83" i="18"/>
  <c r="F82" i="18"/>
  <c r="F81" i="18"/>
  <c r="F80" i="18"/>
  <c r="F79" i="18"/>
  <c r="F78" i="18"/>
  <c r="F77" i="18"/>
  <c r="F68" i="18"/>
  <c r="F67" i="18"/>
  <c r="F66" i="18"/>
  <c r="F65" i="18"/>
  <c r="F64" i="18"/>
  <c r="F63" i="18"/>
  <c r="F62" i="18"/>
  <c r="F61" i="18"/>
  <c r="F60" i="18"/>
  <c r="F59" i="18"/>
  <c r="F58" i="18"/>
  <c r="F51" i="18"/>
  <c r="F50" i="18"/>
  <c r="F48" i="18"/>
  <c r="F46" i="18"/>
  <c r="F45" i="18"/>
  <c r="F43" i="18"/>
  <c r="F42" i="18"/>
  <c r="F41" i="18"/>
  <c r="F40" i="18"/>
  <c r="F39" i="18"/>
  <c r="F38" i="18"/>
  <c r="F37" i="18"/>
  <c r="F36" i="18"/>
  <c r="F35" i="18"/>
  <c r="F34" i="18"/>
  <c r="F31" i="18"/>
  <c r="F29" i="18"/>
  <c r="F28" i="18"/>
  <c r="F19" i="18"/>
  <c r="F14" i="18"/>
  <c r="F13" i="18"/>
  <c r="F12" i="18"/>
  <c r="F10" i="18"/>
  <c r="F38" i="19"/>
  <c r="F37" i="19"/>
  <c r="F35" i="19"/>
  <c r="F34" i="19"/>
  <c r="F33" i="19"/>
  <c r="F32" i="19"/>
  <c r="F31" i="19"/>
  <c r="F30" i="19"/>
  <c r="F29" i="19"/>
  <c r="F28" i="19"/>
  <c r="F26" i="19"/>
  <c r="F25" i="19"/>
  <c r="F17" i="19"/>
  <c r="F16" i="19"/>
  <c r="F15" i="19"/>
  <c r="F14" i="19"/>
  <c r="F13" i="19"/>
  <c r="F12" i="19"/>
  <c r="F11" i="19"/>
  <c r="F10" i="19"/>
  <c r="F8" i="19"/>
  <c r="F132" i="2"/>
  <c r="F120" i="2"/>
  <c r="F116" i="2"/>
  <c r="F115" i="2"/>
  <c r="F113" i="2"/>
  <c r="F112" i="2"/>
  <c r="F111" i="2"/>
  <c r="F110" i="2"/>
  <c r="F109" i="2"/>
  <c r="F107" i="2"/>
  <c r="F106" i="2"/>
  <c r="F105" i="2"/>
  <c r="F103" i="2"/>
  <c r="F101" i="2"/>
  <c r="F99" i="2"/>
  <c r="F98" i="2"/>
  <c r="F96" i="2"/>
  <c r="F87" i="2"/>
  <c r="F86" i="2"/>
  <c r="F85" i="2"/>
  <c r="F84" i="2"/>
  <c r="F79" i="2"/>
  <c r="F78" i="2"/>
  <c r="F77" i="2"/>
  <c r="F75" i="2"/>
  <c r="F74" i="2"/>
  <c r="F73" i="2"/>
  <c r="F72" i="2"/>
  <c r="F70" i="2"/>
  <c r="F69" i="2"/>
  <c r="F68" i="2"/>
  <c r="F67" i="2"/>
  <c r="F66" i="2"/>
  <c r="F65" i="2"/>
  <c r="F57" i="2"/>
  <c r="F50" i="2"/>
  <c r="F49" i="2"/>
  <c r="F48" i="2"/>
  <c r="F47" i="2"/>
  <c r="F46" i="2"/>
  <c r="F45" i="2"/>
  <c r="F44" i="2"/>
  <c r="F43" i="2"/>
  <c r="F42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6" i="2"/>
  <c r="F25" i="2"/>
  <c r="F24" i="2"/>
  <c r="F21" i="2"/>
  <c r="F19" i="2"/>
  <c r="F18" i="2"/>
  <c r="F17" i="2"/>
  <c r="F16" i="2"/>
  <c r="F15" i="2"/>
  <c r="F14" i="2"/>
  <c r="F13" i="2"/>
  <c r="F11" i="2"/>
  <c r="F10" i="2"/>
  <c r="F75" i="14"/>
  <c r="F74" i="14"/>
  <c r="F71" i="14"/>
  <c r="E6" i="3"/>
  <c r="E61" i="14" s="1"/>
  <c r="D6" i="3"/>
  <c r="D61" i="14" s="1"/>
  <c r="AD35" i="9"/>
  <c r="AD34" i="9" s="1"/>
  <c r="N21" i="10"/>
  <c r="AF46" i="9"/>
  <c r="AC35" i="9"/>
  <c r="AC34" i="9" s="1"/>
  <c r="H16" i="10"/>
  <c r="H15" i="10"/>
  <c r="N15" i="10" s="1"/>
  <c r="H14" i="10"/>
  <c r="L14" i="10" s="1"/>
  <c r="B33" i="10"/>
  <c r="F18" i="18"/>
  <c r="F44" i="18"/>
  <c r="E122" i="2"/>
  <c r="E36" i="14" s="1"/>
  <c r="J50" i="10"/>
  <c r="G37" i="2"/>
  <c r="C21" i="19"/>
  <c r="F23" i="2"/>
  <c r="E9" i="2"/>
  <c r="E20" i="2"/>
  <c r="E141" i="2" s="1"/>
  <c r="E64" i="2"/>
  <c r="E35" i="14" s="1"/>
  <c r="E108" i="2"/>
  <c r="E102" i="2" s="1"/>
  <c r="C9" i="2"/>
  <c r="C31" i="14" s="1"/>
  <c r="C20" i="2"/>
  <c r="C141" i="2" s="1"/>
  <c r="C27" i="2"/>
  <c r="C64" i="2"/>
  <c r="C35" i="14" s="1"/>
  <c r="C140" i="2"/>
  <c r="C130" i="2"/>
  <c r="C131" i="2"/>
  <c r="C43" i="14"/>
  <c r="E123" i="2"/>
  <c r="E73" i="14"/>
  <c r="F73" i="14" s="1"/>
  <c r="E130" i="2"/>
  <c r="L23" i="10"/>
  <c r="D9" i="2"/>
  <c r="D31" i="14" s="1"/>
  <c r="D12" i="2"/>
  <c r="D64" i="2"/>
  <c r="D35" i="14" s="1"/>
  <c r="D76" i="2"/>
  <c r="D71" i="2" s="1"/>
  <c r="D140" i="2"/>
  <c r="D11" i="18" s="1"/>
  <c r="D130" i="2"/>
  <c r="D131" i="2"/>
  <c r="C101" i="18"/>
  <c r="C57" i="14" s="1"/>
  <c r="C61" i="14"/>
  <c r="D108" i="2"/>
  <c r="E89" i="18"/>
  <c r="C27" i="18"/>
  <c r="C54" i="14"/>
  <c r="C51" i="14"/>
  <c r="C48" i="14"/>
  <c r="C9" i="19"/>
  <c r="C136" i="2"/>
  <c r="C137" i="2"/>
  <c r="C139" i="2"/>
  <c r="C123" i="2"/>
  <c r="C40" i="14" s="1"/>
  <c r="M52" i="10"/>
  <c r="N52" i="10"/>
  <c r="J51" i="10"/>
  <c r="K52" i="10"/>
  <c r="L51" i="10"/>
  <c r="L52" i="10" s="1"/>
  <c r="E52" i="10"/>
  <c r="G52" i="10"/>
  <c r="H52" i="10"/>
  <c r="D76" i="18"/>
  <c r="D101" i="18" s="1"/>
  <c r="D89" i="18"/>
  <c r="E76" i="18"/>
  <c r="D58" i="14"/>
  <c r="E58" i="14"/>
  <c r="D54" i="14"/>
  <c r="E54" i="14"/>
  <c r="E49" i="14"/>
  <c r="E36" i="19"/>
  <c r="E27" i="19" s="1"/>
  <c r="E51" i="14"/>
  <c r="D49" i="14"/>
  <c r="D51" i="14"/>
  <c r="D43" i="14"/>
  <c r="E43" i="14"/>
  <c r="E135" i="2"/>
  <c r="E48" i="14"/>
  <c r="E9" i="19"/>
  <c r="E137" i="2"/>
  <c r="G103" i="18"/>
  <c r="G100" i="18"/>
  <c r="G99" i="18"/>
  <c r="G98" i="18"/>
  <c r="G97" i="18"/>
  <c r="G96" i="18"/>
  <c r="G95" i="18"/>
  <c r="G94" i="18"/>
  <c r="G93" i="18"/>
  <c r="G92" i="18"/>
  <c r="G91" i="18"/>
  <c r="G90" i="18"/>
  <c r="G77" i="18"/>
  <c r="D22" i="19"/>
  <c r="D23" i="19"/>
  <c r="D48" i="14"/>
  <c r="G38" i="19"/>
  <c r="G37" i="19"/>
  <c r="G31" i="19"/>
  <c r="D9" i="19"/>
  <c r="D136" i="2"/>
  <c r="F136" i="2" s="1"/>
  <c r="D137" i="2"/>
  <c r="D138" i="2"/>
  <c r="D139" i="2"/>
  <c r="F139" i="2" s="1"/>
  <c r="D123" i="2"/>
  <c r="D40" i="14" s="1"/>
  <c r="G11" i="2"/>
  <c r="G16" i="2"/>
  <c r="G17" i="2"/>
  <c r="G34" i="2"/>
  <c r="G35" i="2"/>
  <c r="G36" i="2"/>
  <c r="G38" i="2"/>
  <c r="G52" i="2"/>
  <c r="G98" i="2"/>
  <c r="G109" i="2"/>
  <c r="B41" i="14"/>
  <c r="B65" i="14"/>
  <c r="B64" i="14"/>
  <c r="B63" i="14"/>
  <c r="B61" i="14"/>
  <c r="B58" i="14"/>
  <c r="B57" i="14"/>
  <c r="B56" i="14"/>
  <c r="B55" i="14"/>
  <c r="B59" i="14"/>
  <c r="B54" i="14"/>
  <c r="B52" i="14"/>
  <c r="B51" i="14"/>
  <c r="B50" i="14"/>
  <c r="B48" i="14"/>
  <c r="B47" i="14"/>
  <c r="B45" i="14"/>
  <c r="B44" i="14"/>
  <c r="B43" i="14"/>
  <c r="B42" i="14"/>
  <c r="B40" i="14"/>
  <c r="B39" i="14"/>
  <c r="B38" i="14"/>
  <c r="B37" i="14"/>
  <c r="B36" i="14"/>
  <c r="B34" i="14"/>
  <c r="B35" i="14"/>
  <c r="B33" i="14"/>
  <c r="B32" i="14"/>
  <c r="B31" i="14"/>
  <c r="D52" i="10"/>
  <c r="G97" i="2"/>
  <c r="E21" i="19"/>
  <c r="G8" i="19"/>
  <c r="D47" i="14"/>
  <c r="N14" i="10"/>
  <c r="D65" i="14"/>
  <c r="C65" i="14"/>
  <c r="I52" i="10"/>
  <c r="F51" i="2"/>
  <c r="F97" i="2"/>
  <c r="F20" i="2"/>
  <c r="N22" i="10"/>
  <c r="L22" i="10"/>
  <c r="N27" i="10"/>
  <c r="L27" i="10"/>
  <c r="F72" i="14"/>
  <c r="E142" i="2" l="1"/>
  <c r="D141" i="2"/>
  <c r="E125" i="2"/>
  <c r="D129" i="2"/>
  <c r="D67" i="14"/>
  <c r="F67" i="14" s="1"/>
  <c r="G36" i="19"/>
  <c r="C34" i="14"/>
  <c r="L15" i="10"/>
  <c r="F108" i="2"/>
  <c r="F49" i="18"/>
  <c r="E70" i="14"/>
  <c r="E76" i="14" s="1"/>
  <c r="E14" i="11" s="1"/>
  <c r="E65" i="14" s="1"/>
  <c r="G65" i="14" s="1"/>
  <c r="D125" i="2"/>
  <c r="D41" i="14"/>
  <c r="G108" i="2"/>
  <c r="C41" i="14"/>
  <c r="C12" i="2"/>
  <c r="C126" i="2" s="1"/>
  <c r="C142" i="2"/>
  <c r="E124" i="2"/>
  <c r="E17" i="11"/>
  <c r="F49" i="14"/>
  <c r="E129" i="2"/>
  <c r="G129" i="2" s="1"/>
  <c r="F51" i="14"/>
  <c r="G49" i="14"/>
  <c r="C124" i="2"/>
  <c r="C125" i="2"/>
  <c r="E40" i="14"/>
  <c r="G123" i="2"/>
  <c r="E11" i="18"/>
  <c r="F11" i="18" s="1"/>
  <c r="E47" i="14"/>
  <c r="F89" i="18"/>
  <c r="G41" i="2"/>
  <c r="G76" i="18"/>
  <c r="C122" i="2"/>
  <c r="C36" i="14" s="1"/>
  <c r="C135" i="2"/>
  <c r="C129" i="2"/>
  <c r="F140" i="2"/>
  <c r="G140" i="2"/>
  <c r="C50" i="14"/>
  <c r="C52" i="14" s="1"/>
  <c r="D135" i="2"/>
  <c r="F135" i="2" s="1"/>
  <c r="G9" i="2"/>
  <c r="F123" i="2"/>
  <c r="F71" i="2"/>
  <c r="G54" i="14"/>
  <c r="F9" i="2"/>
  <c r="E31" i="14"/>
  <c r="G31" i="14" s="1"/>
  <c r="D57" i="14"/>
  <c r="F41" i="2"/>
  <c r="F52" i="18"/>
  <c r="F137" i="2"/>
  <c r="F23" i="19"/>
  <c r="F130" i="2"/>
  <c r="G73" i="14"/>
  <c r="D21" i="19"/>
  <c r="F21" i="19" s="1"/>
  <c r="F22" i="19"/>
  <c r="D142" i="2"/>
  <c r="F9" i="19"/>
  <c r="F64" i="2"/>
  <c r="F131" i="2"/>
  <c r="E12" i="2"/>
  <c r="E126" i="2" s="1"/>
  <c r="D27" i="2"/>
  <c r="D34" i="14" s="1"/>
  <c r="J52" i="10"/>
  <c r="F58" i="14"/>
  <c r="N25" i="10"/>
  <c r="L25" i="10"/>
  <c r="AE35" i="9"/>
  <c r="AE34" i="9" s="1"/>
  <c r="AE45" i="9"/>
  <c r="L26" i="10"/>
  <c r="N26" i="10"/>
  <c r="F6" i="3"/>
  <c r="F27" i="18"/>
  <c r="D56" i="18"/>
  <c r="D56" i="14" s="1"/>
  <c r="E39" i="19"/>
  <c r="F24" i="19"/>
  <c r="E50" i="14"/>
  <c r="F76" i="2"/>
  <c r="G51" i="2"/>
  <c r="G138" i="2"/>
  <c r="F43" i="14"/>
  <c r="D32" i="14"/>
  <c r="D22" i="2"/>
  <c r="D33" i="14" s="1"/>
  <c r="F61" i="14"/>
  <c r="F76" i="18"/>
  <c r="D50" i="14"/>
  <c r="F27" i="19"/>
  <c r="G27" i="19"/>
  <c r="F36" i="19"/>
  <c r="G51" i="14"/>
  <c r="G139" i="2"/>
  <c r="F138" i="2"/>
  <c r="E56" i="14"/>
  <c r="G95" i="2"/>
  <c r="F95" i="2"/>
  <c r="F48" i="14"/>
  <c r="L29" i="10"/>
  <c r="N29" i="10"/>
  <c r="L30" i="10"/>
  <c r="N30" i="10"/>
  <c r="D124" i="2"/>
  <c r="F102" i="2"/>
  <c r="L31" i="10"/>
  <c r="N31" i="10"/>
  <c r="D122" i="2"/>
  <c r="F35" i="14"/>
  <c r="F54" i="14"/>
  <c r="E52" i="14" l="1"/>
  <c r="G124" i="2"/>
  <c r="G125" i="2"/>
  <c r="C22" i="2"/>
  <c r="C32" i="14"/>
  <c r="C33" i="14" s="1"/>
  <c r="F47" i="14"/>
  <c r="F40" i="14"/>
  <c r="G40" i="14"/>
  <c r="G67" i="14"/>
  <c r="D39" i="19"/>
  <c r="F39" i="19" s="1"/>
  <c r="F129" i="2"/>
  <c r="G11" i="18"/>
  <c r="F65" i="14"/>
  <c r="C39" i="19"/>
  <c r="E34" i="14"/>
  <c r="F50" i="14"/>
  <c r="F27" i="2"/>
  <c r="F31" i="14"/>
  <c r="D126" i="2"/>
  <c r="G142" i="2"/>
  <c r="E22" i="2"/>
  <c r="E83" i="2" s="1"/>
  <c r="G12" i="2"/>
  <c r="F12" i="2"/>
  <c r="E32" i="14"/>
  <c r="G32" i="14" s="1"/>
  <c r="F142" i="2"/>
  <c r="G141" i="2"/>
  <c r="F141" i="2"/>
  <c r="D83" i="2"/>
  <c r="F56" i="18"/>
  <c r="G27" i="2"/>
  <c r="G50" i="14"/>
  <c r="D52" i="14"/>
  <c r="U46" i="9"/>
  <c r="M46" i="9"/>
  <c r="Q46" i="9"/>
  <c r="Y46" i="9"/>
  <c r="F125" i="2"/>
  <c r="F56" i="14"/>
  <c r="F101" i="18"/>
  <c r="E57" i="14"/>
  <c r="G101" i="18"/>
  <c r="F122" i="2"/>
  <c r="D36" i="14"/>
  <c r="F36" i="14" s="1"/>
  <c r="L35" i="10"/>
  <c r="N35" i="10"/>
  <c r="F124" i="2"/>
  <c r="E41" i="14"/>
  <c r="L33" i="10"/>
  <c r="N33" i="10"/>
  <c r="L34" i="10"/>
  <c r="N34" i="10"/>
  <c r="F52" i="14" l="1"/>
  <c r="C83" i="2"/>
  <c r="G34" i="14"/>
  <c r="F34" i="14"/>
  <c r="F41" i="14"/>
  <c r="G41" i="14"/>
  <c r="G39" i="19"/>
  <c r="D37" i="14"/>
  <c r="D114" i="2"/>
  <c r="G126" i="2"/>
  <c r="F22" i="2"/>
  <c r="G22" i="2"/>
  <c r="E33" i="14"/>
  <c r="F32" i="14"/>
  <c r="D128" i="2"/>
  <c r="D133" i="2" s="1"/>
  <c r="D38" i="14" s="1"/>
  <c r="F126" i="2"/>
  <c r="G52" i="14"/>
  <c r="G57" i="14"/>
  <c r="F57" i="14"/>
  <c r="C114" i="2" l="1"/>
  <c r="C9" i="18" s="1"/>
  <c r="C17" i="18" s="1"/>
  <c r="C30" i="18" s="1"/>
  <c r="E114" i="2"/>
  <c r="E117" i="2" s="1"/>
  <c r="E19" i="19" s="1"/>
  <c r="G33" i="14"/>
  <c r="D39" i="14"/>
  <c r="C128" i="2"/>
  <c r="C133" i="2" s="1"/>
  <c r="C38" i="14" s="1"/>
  <c r="C37" i="14"/>
  <c r="D42" i="14"/>
  <c r="D9" i="18"/>
  <c r="D17" i="18" s="1"/>
  <c r="D30" i="18" s="1"/>
  <c r="E37" i="14"/>
  <c r="G37" i="14" s="1"/>
  <c r="E128" i="2"/>
  <c r="F128" i="2" s="1"/>
  <c r="F83" i="2"/>
  <c r="G83" i="2"/>
  <c r="D45" i="14"/>
  <c r="F33" i="14"/>
  <c r="D117" i="2"/>
  <c r="E42" i="14" l="1"/>
  <c r="F42" i="14" s="1"/>
  <c r="C42" i="14"/>
  <c r="C44" i="14" s="1"/>
  <c r="D10" i="11" s="1"/>
  <c r="C64" i="14" s="1"/>
  <c r="C117" i="2"/>
  <c r="D9" i="11" s="1"/>
  <c r="C63" i="14" s="1"/>
  <c r="F114" i="2"/>
  <c r="G114" i="2"/>
  <c r="E119" i="2"/>
  <c r="G19" i="19"/>
  <c r="E9" i="11"/>
  <c r="C32" i="18"/>
  <c r="C119" i="2"/>
  <c r="F37" i="14"/>
  <c r="G128" i="2"/>
  <c r="E133" i="2"/>
  <c r="D32" i="18"/>
  <c r="D44" i="14"/>
  <c r="D76" i="14" s="1"/>
  <c r="D119" i="2"/>
  <c r="D118" i="2"/>
  <c r="E44" i="14"/>
  <c r="E118" i="2"/>
  <c r="G117" i="2"/>
  <c r="F117" i="2"/>
  <c r="G42" i="14" l="1"/>
  <c r="C19" i="19"/>
  <c r="C118" i="2"/>
  <c r="E9" i="18"/>
  <c r="E17" i="18" s="1"/>
  <c r="E30" i="18" s="1"/>
  <c r="E32" i="18" s="1"/>
  <c r="E105" i="18" s="1"/>
  <c r="F19" i="19"/>
  <c r="C105" i="18"/>
  <c r="C106" i="18"/>
  <c r="C55" i="14"/>
  <c r="C59" i="14" s="1"/>
  <c r="D105" i="18"/>
  <c r="D69" i="14" s="1"/>
  <c r="D68" i="14" s="1"/>
  <c r="D55" i="14"/>
  <c r="D106" i="18"/>
  <c r="E38" i="14"/>
  <c r="G133" i="2"/>
  <c r="F133" i="2"/>
  <c r="F118" i="2"/>
  <c r="G44" i="14"/>
  <c r="E63" i="14"/>
  <c r="F44" i="14"/>
  <c r="E10" i="11"/>
  <c r="E64" i="14" s="1"/>
  <c r="E45" i="14"/>
  <c r="F45" i="14" s="1"/>
  <c r="G119" i="2"/>
  <c r="F119" i="2"/>
  <c r="F9" i="18" l="1"/>
  <c r="E13" i="11"/>
  <c r="D59" i="14"/>
  <c r="D70" i="14"/>
  <c r="D63" i="14" s="1"/>
  <c r="F63" i="14" s="1"/>
  <c r="G68" i="14"/>
  <c r="F68" i="14"/>
  <c r="E106" i="18"/>
  <c r="F38" i="14"/>
  <c r="F39" i="14" s="1"/>
  <c r="G38" i="14"/>
  <c r="G9" i="18"/>
  <c r="F70" i="14" l="1"/>
  <c r="G70" i="14"/>
  <c r="G63" i="14"/>
  <c r="G76" i="14"/>
  <c r="F76" i="14"/>
  <c r="D64" i="14"/>
  <c r="F17" i="18"/>
  <c r="G17" i="18"/>
  <c r="G64" i="14" l="1"/>
  <c r="F64" i="14"/>
  <c r="G30" i="18"/>
  <c r="F106" i="18"/>
  <c r="F30" i="18"/>
  <c r="E55" i="14" l="1"/>
  <c r="F32" i="18"/>
  <c r="G32" i="18"/>
  <c r="E59" i="14"/>
  <c r="G105" i="18"/>
  <c r="F105" i="18"/>
  <c r="G59" i="14" l="1"/>
  <c r="F59" i="14"/>
  <c r="F55" i="14"/>
  <c r="G55" i="14"/>
  <c r="G69" i="14" l="1"/>
  <c r="F69" i="14"/>
  <c r="AF36" i="9"/>
  <c r="AF38" i="9"/>
  <c r="AF42" i="9"/>
  <c r="AF40" i="9"/>
  <c r="AF35" i="9"/>
  <c r="AF41" i="9"/>
  <c r="AF37" i="9"/>
  <c r="AF45" i="9"/>
  <c r="AF39" i="9"/>
  <c r="AF34" i="9" l="1"/>
</calcChain>
</file>

<file path=xl/comments1.xml><?xml version="1.0" encoding="utf-8"?>
<comments xmlns="http://schemas.openxmlformats.org/spreadsheetml/2006/main">
  <authors>
    <author>user</author>
  </authors>
  <commentList>
    <comment ref="C55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81"/>
            <rFont val="Tahoma"/>
            <family val="2"/>
            <charset val="204"/>
          </rPr>
          <t>-2947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F15" authorId="0">
      <text>
        <r>
          <rPr>
            <b/>
            <sz val="14"/>
            <color indexed="81"/>
            <rFont val="Tahoma"/>
            <family val="2"/>
            <charset val="204"/>
          </rPr>
          <t>15</t>
        </r>
      </text>
    </comment>
    <comment ref="H15" authorId="0">
      <text>
        <r>
          <rPr>
            <b/>
            <sz val="14"/>
            <color indexed="81"/>
            <rFont val="Tahoma"/>
            <family val="2"/>
            <charset val="204"/>
          </rPr>
          <t>15</t>
        </r>
      </text>
    </comment>
    <comment ref="F16" authorId="0">
      <text>
        <r>
          <rPr>
            <b/>
            <sz val="14"/>
            <color indexed="81"/>
            <rFont val="Tahoma"/>
            <family val="2"/>
            <charset val="204"/>
          </rPr>
          <t>17</t>
        </r>
      </text>
    </comment>
    <comment ref="H16" authorId="0">
      <text>
        <r>
          <rPr>
            <b/>
            <sz val="14"/>
            <color indexed="81"/>
            <rFont val="Tahoma"/>
            <family val="2"/>
            <charset val="204"/>
          </rPr>
          <t>17</t>
        </r>
      </text>
    </comment>
    <comment ref="B22" authorId="0">
      <text>
        <r>
          <rPr>
            <b/>
            <sz val="14"/>
            <color indexed="81"/>
            <rFont val="Tahoma"/>
            <family val="2"/>
            <charset val="204"/>
          </rPr>
          <t>2553</t>
        </r>
      </text>
    </comment>
    <comment ref="B23" authorId="0">
      <text>
        <r>
          <rPr>
            <b/>
            <sz val="14"/>
            <color indexed="81"/>
            <rFont val="Tahoma"/>
            <family val="2"/>
            <charset val="204"/>
          </rPr>
          <t xml:space="preserve">88
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  <comment ref="B26" authorId="0">
      <text>
        <r>
          <rPr>
            <b/>
            <sz val="14"/>
            <color indexed="81"/>
            <rFont val="Tahoma"/>
            <family val="2"/>
            <charset val="204"/>
          </rPr>
          <t xml:space="preserve">3111
</t>
        </r>
      </text>
    </comment>
    <comment ref="B27" authorId="0">
      <text>
        <r>
          <rPr>
            <b/>
            <sz val="14"/>
            <color indexed="81"/>
            <rFont val="Tahoma"/>
            <family val="2"/>
            <charset val="204"/>
          </rPr>
          <t xml:space="preserve">103
</t>
        </r>
      </text>
    </comment>
    <comment ref="B30" authorId="0">
      <text>
        <r>
          <rPr>
            <b/>
            <sz val="14"/>
            <color indexed="81"/>
            <rFont val="Tahoma"/>
            <family val="2"/>
            <charset val="204"/>
          </rPr>
          <t xml:space="preserve">4307
</t>
        </r>
      </text>
    </comment>
    <comment ref="B31" authorId="0">
      <text>
        <r>
          <rPr>
            <b/>
            <sz val="14"/>
            <color indexed="81"/>
            <rFont val="Tahoma"/>
            <family val="2"/>
            <charset val="204"/>
          </rPr>
          <t>3265</t>
        </r>
      </text>
    </comment>
    <comment ref="B34" authorId="0">
      <text>
        <r>
          <rPr>
            <sz val="14"/>
            <color indexed="81"/>
            <rFont val="Tahoma"/>
            <family val="2"/>
            <charset val="204"/>
          </rPr>
          <t>6460</t>
        </r>
      </text>
    </comment>
    <comment ref="B35" authorId="0">
      <text>
        <r>
          <rPr>
            <b/>
            <sz val="14"/>
            <color indexed="81"/>
            <rFont val="Tahoma"/>
            <family val="2"/>
            <charset val="204"/>
          </rPr>
          <t>4898</t>
        </r>
      </text>
    </comment>
  </commentList>
</comments>
</file>

<file path=xl/sharedStrings.xml><?xml version="1.0" encoding="utf-8"?>
<sst xmlns="http://schemas.openxmlformats.org/spreadsheetml/2006/main" count="766" uniqueCount="599">
  <si>
    <t>Код рядка</t>
  </si>
  <si>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</si>
  <si>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</si>
  <si>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</si>
  <si>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Фінансовий результат від операційної діяльності</t>
  </si>
  <si>
    <t>Витрати на оплату праці</t>
  </si>
  <si>
    <t>Відрахування на соціальні заходи</t>
  </si>
  <si>
    <t>Амортизація</t>
  </si>
  <si>
    <t>за ЗКГНГ</t>
  </si>
  <si>
    <t>за СПОДУ</t>
  </si>
  <si>
    <t xml:space="preserve">за  КВЕД  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</si>
  <si>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</si>
  <si>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</si>
  <si>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</si>
  <si>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Підприємство  </t>
  </si>
  <si>
    <t xml:space="preserve">Організаційно-правова форма </t>
  </si>
  <si>
    <t xml:space="preserve">Вид економічної діяльності    </t>
  </si>
  <si>
    <t xml:space="preserve">Галузь     </t>
  </si>
  <si>
    <t xml:space="preserve">Код рядка </t>
  </si>
  <si>
    <t>Територія</t>
  </si>
  <si>
    <t>Форма власності</t>
  </si>
  <si>
    <t>витрати на страхові послуги</t>
  </si>
  <si>
    <t>витрати на аудиторські послуги</t>
  </si>
  <si>
    <t>Валовий прибуток (збиток)</t>
  </si>
  <si>
    <t xml:space="preserve">прибуток </t>
  </si>
  <si>
    <t>збиток</t>
  </si>
  <si>
    <t>Резервний фонд</t>
  </si>
  <si>
    <t>неустойки (штрафи, пені)</t>
  </si>
  <si>
    <t>витрати на паливо та енергію</t>
  </si>
  <si>
    <t>Інші операційні витрати</t>
  </si>
  <si>
    <t>придбання (виготовлення) інших необоротних матеріальних активів</t>
  </si>
  <si>
    <t>Факт минулого року</t>
  </si>
  <si>
    <t>Виручка від реалізації основних фондів</t>
  </si>
  <si>
    <t xml:space="preserve">Виручка від реалізації нематеріальних активів </t>
  </si>
  <si>
    <t>на початок періоду</t>
  </si>
  <si>
    <t>Чистий грошовий потік</t>
  </si>
  <si>
    <t>Забезпечення</t>
  </si>
  <si>
    <t>х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</si>
  <si>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</si>
  <si>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</si>
  <si>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</si>
  <si>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</si>
  <si>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</si>
  <si>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</si>
  <si>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</si>
  <si>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</si>
  <si>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</si>
  <si>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</si>
  <si>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</si>
  <si>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</si>
  <si>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</si>
  <si>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поліпшення основних фондів</t>
  </si>
  <si>
    <t>відрахування до резерву сумнівних боргів</t>
  </si>
  <si>
    <t>№ з/п</t>
  </si>
  <si>
    <t xml:space="preserve">Надходження від продажу акцій та облігацій </t>
  </si>
  <si>
    <t xml:space="preserve">Придбання акцій та облігацій  </t>
  </si>
  <si>
    <t>на кінець періоду</t>
  </si>
  <si>
    <t>Залучення кредитних коштів</t>
  </si>
  <si>
    <t>Усього</t>
  </si>
  <si>
    <t>Відсоток</t>
  </si>
  <si>
    <t>Залишок нерозподіленого прибутку (непокритого збитку) на початок звітного періоду</t>
  </si>
  <si>
    <t>Залишок нерозподіленого прибутку (непокритого збитку) на кінець звітного періоду</t>
  </si>
  <si>
    <t>відрахування до недержавних пенсійних фондів</t>
  </si>
  <si>
    <t>витрати на консалтингові послуги</t>
  </si>
  <si>
    <t>амортизація основних засобів і нематеріальних активів</t>
  </si>
  <si>
    <t>витрати на електроенергію</t>
  </si>
  <si>
    <t xml:space="preserve">витрати на паливо </t>
  </si>
  <si>
    <t>консультаційні та інформаційні послуги</t>
  </si>
  <si>
    <t>Зобов'язання</t>
  </si>
  <si>
    <t xml:space="preserve">Сума, валюта за договорами </t>
  </si>
  <si>
    <t>Процентна ставка</t>
  </si>
  <si>
    <t>модернізація, модифікація (добудова, дообладнання, реконструкція) основних засобів</t>
  </si>
  <si>
    <t>Розвиток виробництва</t>
  </si>
  <si>
    <t>витрати на благодійну допомогу</t>
  </si>
  <si>
    <t xml:space="preserve">Вид кредитного продукту та цільове призначення </t>
  </si>
  <si>
    <t xml:space="preserve">      4. Діючі фінансові зобов'язання підприємства</t>
  </si>
  <si>
    <t xml:space="preserve">      5. Інформація щодо отримання та повернення залучених коштів</t>
  </si>
  <si>
    <t>витрати на утримання основних фондів, інших необоротних активів загальногосподарського використання,  у тому числі:</t>
  </si>
  <si>
    <t>(посада)</t>
  </si>
  <si>
    <t>(підпис)</t>
  </si>
  <si>
    <t>витрати на рекламу</t>
  </si>
  <si>
    <t>Інші операційні витрати, усього, у тому числі:</t>
  </si>
  <si>
    <t>Капітальні інвестиції, усього,
у тому числі:</t>
  </si>
  <si>
    <t>податок на доходи фізичних осіб</t>
  </si>
  <si>
    <t xml:space="preserve">Єдиний внесок на загальнообов'язкове державне соціальне страхування                              </t>
  </si>
  <si>
    <t>акцизний податок</t>
  </si>
  <si>
    <t>Вид діяльності</t>
  </si>
  <si>
    <t>Заборгованість на останню дату</t>
  </si>
  <si>
    <t>Бюджетне фінансування</t>
  </si>
  <si>
    <t>інші платежі (розшифрувати)</t>
  </si>
  <si>
    <t>Дата видачі / погашення (графік)</t>
  </si>
  <si>
    <t>кредити</t>
  </si>
  <si>
    <t>Отримання коштів  за довгостроковими зобов'язаннями, у тому числі:</t>
  </si>
  <si>
    <t>Повернення коштів за короткостроковими зобов'язаннями, у тому числі:</t>
  </si>
  <si>
    <t>Отримання коштів за короткостроковими зобов'язаннями, у тому числі:</t>
  </si>
  <si>
    <t>Повернення коштів  за довгостроковими зобов'язаннями, у тому числі:</t>
  </si>
  <si>
    <t xml:space="preserve">позики </t>
  </si>
  <si>
    <t>Фінансовий результат до оподаткування</t>
  </si>
  <si>
    <t>Чистий  фінансовий результат, у тому числі:</t>
  </si>
  <si>
    <t>І. Формування фінансових результатів</t>
  </si>
  <si>
    <t>плата за користування надрами</t>
  </si>
  <si>
    <t>Оптимальне значення</t>
  </si>
  <si>
    <t>&gt; 0</t>
  </si>
  <si>
    <t xml:space="preserve">         (ініціали, прізвище)    </t>
  </si>
  <si>
    <t>у тому числі:</t>
  </si>
  <si>
    <t>рентна плата за транспортування</t>
  </si>
  <si>
    <t>Середньооблікова кількість штатних працівників</t>
  </si>
  <si>
    <t>витрати, пов'язані з використанням власних службових автомобілів</t>
  </si>
  <si>
    <t>Чистий дохід від реалізації продукції (товарів, робіт, послуг) (розшифрувати)</t>
  </si>
  <si>
    <t>Дохід від участі в капіталі (розшифрувати)</t>
  </si>
  <si>
    <t>Інші фінансові доходи (розшифрувати)</t>
  </si>
  <si>
    <t>інші адміністративні витрати (розшифрувати)</t>
  </si>
  <si>
    <t>Фінансові витрати (розшифрувати)</t>
  </si>
  <si>
    <t>Втрати від участі в капіталі (розшифрувати)</t>
  </si>
  <si>
    <t>Інші витрати (розшифрувати)</t>
  </si>
  <si>
    <t>Інші фонди (розшифрувати)</t>
  </si>
  <si>
    <t>Інші цілі (розшифрувати)</t>
  </si>
  <si>
    <t>місцеві податки та збори (розшифрувати)</t>
  </si>
  <si>
    <t>Цільове фінансування  (розшифрувати)</t>
  </si>
  <si>
    <t xml:space="preserve">Інші надходження (розшифрувати) </t>
  </si>
  <si>
    <t xml:space="preserve">Придбання (створення) основних засобів (розшифрувати) </t>
  </si>
  <si>
    <t xml:space="preserve">Капітальне будівництво (розшифрувати) </t>
  </si>
  <si>
    <t xml:space="preserve">Придбання (створення) нематеріальних активів (розшифрувати) </t>
  </si>
  <si>
    <t>облігації</t>
  </si>
  <si>
    <t>інші витрати (розшифрувати)</t>
  </si>
  <si>
    <t>інші витрати на збут (розшифрувати)</t>
  </si>
  <si>
    <t>Собівартість реалізованої продукції (товарів, робіт, послуг) (розшифрувати)</t>
  </si>
  <si>
    <t>Найменування  банку</t>
  </si>
  <si>
    <t>Інші джерела (розшифрувати)</t>
  </si>
  <si>
    <t>(ініціали, прізвище)</t>
  </si>
  <si>
    <t>за КОАТУУ</t>
  </si>
  <si>
    <t>за КОПФГ</t>
  </si>
  <si>
    <t xml:space="preserve">за ЄДРПОУ </t>
  </si>
  <si>
    <t>у тому числі за основними видами діяльності за КВЕД</t>
  </si>
  <si>
    <t>погашення реструктуризованих та відстрочених сум, що підлягають сплаті в поточному році до бюджетів та державних цільових фондів</t>
  </si>
  <si>
    <t>(найменування підприємства)</t>
  </si>
  <si>
    <t>Середньооблікова чисельність осіб, у тому числі:</t>
  </si>
  <si>
    <t>План минулого року</t>
  </si>
  <si>
    <t>Код за ЄДРПОУ</t>
  </si>
  <si>
    <t>Витрати на збут</t>
  </si>
  <si>
    <t>Витрати (дохід) з податку на прибуток</t>
  </si>
  <si>
    <t xml:space="preserve">Прибуток (збиток) від  припиненої діяльності після оподаткування </t>
  </si>
  <si>
    <t>Адміністративні витрати</t>
  </si>
  <si>
    <t>Інші операційні доходи/витрати</t>
  </si>
  <si>
    <t>EBITDA</t>
  </si>
  <si>
    <t>Доходи/витрати від фінансової та інвестиційної діяльності</t>
  </si>
  <si>
    <t>Грошові кошти на початок періоду</t>
  </si>
  <si>
    <t>Чистий рух грошових коштів від операційної діяльності</t>
  </si>
  <si>
    <t>Чистий рух грошових коштів від фінансової діяльності</t>
  </si>
  <si>
    <t>Грошові кошти на кінець періоду</t>
  </si>
  <si>
    <t>Необоротні активи</t>
  </si>
  <si>
    <t>Оборотні активи</t>
  </si>
  <si>
    <t>Власний капітал</t>
  </si>
  <si>
    <t>Розподіл чистого прибутку</t>
  </si>
  <si>
    <t xml:space="preserve">Нараховані до сплати обов'язкові платежі підприємства до бюджету та єдиний внесок на загальнообов'язкове державне соціальне страхування </t>
  </si>
  <si>
    <t>ІІІ. Рух грошових коштів</t>
  </si>
  <si>
    <t>Податок на прибуток підприємств</t>
  </si>
  <si>
    <t>IІ. Розрахунки з бюджетом</t>
  </si>
  <si>
    <t>Чистий рух грошових коштів операційної діяльності</t>
  </si>
  <si>
    <t>І. Рух коштів у результаті операційної діяльності</t>
  </si>
  <si>
    <t>II. Рух коштів у результаті інвестиційної діяльності</t>
  </si>
  <si>
    <t>Чистий рух коштів від інвестиційної діяльності </t>
  </si>
  <si>
    <t>III. Рух коштів у результаті фінансової діяльності</t>
  </si>
  <si>
    <t>Чистий рух коштів від фінансової діяльності </t>
  </si>
  <si>
    <t>Надходження від отриманих:</t>
  </si>
  <si>
    <t>відсотків </t>
  </si>
  <si>
    <t>дивідендів </t>
  </si>
  <si>
    <t>Надходження від деривативів</t>
  </si>
  <si>
    <t>Власного капіталу </t>
  </si>
  <si>
    <t>Розрахунок показника EBITDA</t>
  </si>
  <si>
    <t>Коефіцієнт рентабельності власного капіталу</t>
  </si>
  <si>
    <t xml:space="preserve">Вплив зміни валютних курсів на залишок коштів </t>
  </si>
  <si>
    <t>Довгострокові зобов'язання і забезпечення</t>
  </si>
  <si>
    <t>Поточні зобов'язання і забезпечення</t>
  </si>
  <si>
    <t>Коефіцієнт рентабельності активів</t>
  </si>
  <si>
    <t>погашення податкового боргу, у тому числі:</t>
  </si>
  <si>
    <t>Собівартість реалізованої продукції (товарів, робіт, послуг)</t>
  </si>
  <si>
    <t>&gt; 1</t>
  </si>
  <si>
    <t xml:space="preserve">Прибуток (збиток) від звичайної діяльності до оподаткування </t>
  </si>
  <si>
    <t>Коригування на:</t>
  </si>
  <si>
    <t>Грошові кошти від операційної діяльності</t>
  </si>
  <si>
    <t>Сплачений податок на прибуток</t>
  </si>
  <si>
    <t>амортизацію необоротних активів</t>
  </si>
  <si>
    <t xml:space="preserve">збільшення (зменшення) забезпечень  </t>
  </si>
  <si>
    <t xml:space="preserve">збиток (прибуток) від нереалізованих курсових різниць </t>
  </si>
  <si>
    <t>збиток (прибуток) від неопераційної діяльності та інших негрошових операцій (розшифрувати)</t>
  </si>
  <si>
    <t>Зменшення (збільшення) оборотних активів (розшифрувати)</t>
  </si>
  <si>
    <t>Збільшення (зменшення) поточних зобов’язань (розшифрувати)</t>
  </si>
  <si>
    <t>транспортні витрати</t>
  </si>
  <si>
    <t>витрати на зберігання та упаковку</t>
  </si>
  <si>
    <t>Коефіцієнти рентабельності та прибутковості</t>
  </si>
  <si>
    <t>Аналіз капітальних інвестицій</t>
  </si>
  <si>
    <t>Коефіцієнти фінансової стійкості та ліквідності</t>
  </si>
  <si>
    <t>Стандарти звітності П(с)БОУ</t>
  </si>
  <si>
    <t>Стандарти звітності МСФЗ</t>
  </si>
  <si>
    <t>Перенесено з додаткового капіталу</t>
  </si>
  <si>
    <t>Марка</t>
  </si>
  <si>
    <t>Рік придбання</t>
  </si>
  <si>
    <t>Витрати, усього</t>
  </si>
  <si>
    <t>матеріальні витрати</t>
  </si>
  <si>
    <t>оплата праці</t>
  </si>
  <si>
    <t>амортизація</t>
  </si>
  <si>
    <t>інші витрати</t>
  </si>
  <si>
    <t>Договір</t>
  </si>
  <si>
    <t>Дата початку оренди</t>
  </si>
  <si>
    <t>Сума орендної плати</t>
  </si>
  <si>
    <t>Основні фінансові показники</t>
  </si>
  <si>
    <t>Чистий дохід від реалізації продукції (товарів, робіт, послуг)</t>
  </si>
  <si>
    <t>Відрахування частини чистого прибутку, усього, у тому числі:</t>
  </si>
  <si>
    <t>витрати на оренду службових автомобілів</t>
  </si>
  <si>
    <t>№</t>
  </si>
  <si>
    <t>Загальна кошторисна вартість</t>
  </si>
  <si>
    <t>Первісна балансова вартість введених потужностей на початок планового року</t>
  </si>
  <si>
    <t>Капітальні інвестиції</t>
  </si>
  <si>
    <t>IV. Капітальні інвестиції</t>
  </si>
  <si>
    <t>VI. Звіт про фінансовий стан</t>
  </si>
  <si>
    <t>V. Коефіцієнтний аналіз</t>
  </si>
  <si>
    <t>8. Джерела капітальних інвестицій</t>
  </si>
  <si>
    <t>Інші операційні доходи (розшифрувати), у тому числі:</t>
  </si>
  <si>
    <t>курсові різниці</t>
  </si>
  <si>
    <t>Інші доходи (розшифрувати), у тому числі:</t>
  </si>
  <si>
    <t>Інші витрати (розшифрувати), у тому числі:</t>
  </si>
  <si>
    <t>2145/1</t>
  </si>
  <si>
    <t>2145/2</t>
  </si>
  <si>
    <t>4010</t>
  </si>
  <si>
    <t>Таблиця 1</t>
  </si>
  <si>
    <t>Таблиця 2</t>
  </si>
  <si>
    <t>Таблиця 3</t>
  </si>
  <si>
    <t>Адміністративні витрати, у тому числі:</t>
  </si>
  <si>
    <t>Витрати на збут, у тому числі:</t>
  </si>
  <si>
    <t>Рентабельність EBITDA</t>
  </si>
  <si>
    <t>Чистий  фінансовий результат</t>
  </si>
  <si>
    <t>Коефіцієнт рентабельності діяльності</t>
  </si>
  <si>
    <t>Коефіцієнт фінансової стійкості</t>
  </si>
  <si>
    <t>Інші доходи/витрати</t>
  </si>
  <si>
    <t>Чистий рух грошових коштів від інвестиційної діяльності</t>
  </si>
  <si>
    <t>Елементи операційних витрат</t>
  </si>
  <si>
    <t>тис. гривень (без ПДВ)</t>
  </si>
  <si>
    <t>Факт</t>
  </si>
  <si>
    <t>Додаток 3</t>
  </si>
  <si>
    <t>ЗВІТ</t>
  </si>
  <si>
    <t>Продовження додатка 3</t>
  </si>
  <si>
    <t>План</t>
  </si>
  <si>
    <t xml:space="preserve">чистий дохід  від реалізації продукції (товарів, робіт, послуг) </t>
  </si>
  <si>
    <t xml:space="preserve">кількість продукції/     наданих послуг </t>
  </si>
  <si>
    <t>Заборгованість за кредитами на початок звітного періоду</t>
  </si>
  <si>
    <t>Отримано залучених коштів за звітний період</t>
  </si>
  <si>
    <t>план</t>
  </si>
  <si>
    <t>факт</t>
  </si>
  <si>
    <t>Повернено залучених коштів  за звітний період</t>
  </si>
  <si>
    <t>Заборгованість на кінець звітного періоду</t>
  </si>
  <si>
    <t xml:space="preserve">      3. Інформація про бізнес підприємства (код рядка 1000 фінансового плану)</t>
  </si>
  <si>
    <t>6. Витрати, пов'язані з використанням власних службових автомобілів (у складі адміністративних витрат, рядок 1041)</t>
  </si>
  <si>
    <t>7. Витрати на оренду службових автомобілів (у складі адміністративних витрат, рядок 1042)</t>
  </si>
  <si>
    <t>Найменування об’єкта</t>
  </si>
  <si>
    <t>9. Капітальне будівництво (рядок 4010 таблиці 4)</t>
  </si>
  <si>
    <t>Прибуток (збиток) від операційної діяльності до змін в оборотному капіталі</t>
  </si>
  <si>
    <t>Інші поточні податки, збори, обов'язкові платежі до державного та місцевих бюджетів, у тому числі:</t>
  </si>
  <si>
    <t>Сплата інших податків, зборів, обов'язкових платежів до державного та місцевих бюджетів</t>
  </si>
  <si>
    <t>Коди</t>
  </si>
  <si>
    <t>Таблиця 6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</si>
  <si>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</si>
  <si>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інші операційні витрати (розшифрувати)</t>
  </si>
  <si>
    <t>Неконтрольована частка</t>
  </si>
  <si>
    <t xml:space="preserve">план </t>
  </si>
  <si>
    <t>Валовий прибуток/збиток</t>
  </si>
  <si>
    <t>Усього виплат на користь держави</t>
  </si>
  <si>
    <t>Усього активи</t>
  </si>
  <si>
    <t>Усього зобов'язання і забезпечення</t>
  </si>
  <si>
    <t>у тому числі грошові кошти та їх еквіваленти</t>
  </si>
  <si>
    <t>у тому числі державні гранти і субсидії</t>
  </si>
  <si>
    <t>у тому числі фінансові запозичення</t>
  </si>
  <si>
    <t>Доходи і витрати (деталізація)</t>
  </si>
  <si>
    <t xml:space="preserve">пояснення та обґрунтування відхилення від запланованого рівня доходів/витрат                               </t>
  </si>
  <si>
    <t>відхилення,  +/–</t>
  </si>
  <si>
    <t>виконання, %</t>
  </si>
  <si>
    <t>Доходи і витрати (узагальнені показники)</t>
  </si>
  <si>
    <t>Інші операційні доходи/витрати
(рядок 1030 - рядок 1080)</t>
  </si>
  <si>
    <t>Доходи/витрати від фінансової та інвестиційної діяльності
(рядок 1110 + рядок 1120 - рядок 1130 - рядок 1140)</t>
  </si>
  <si>
    <t>Інші доходи/витрати
(рядок 1150 - рядок 1160)</t>
  </si>
  <si>
    <t>Фінансовий результат від операційної діяльності, рядок 1100</t>
  </si>
  <si>
    <t>плюс амортизація, рядок 1530</t>
  </si>
  <si>
    <t>мінус операційні доходи від курсових різниць, рядок 1031</t>
  </si>
  <si>
    <t>плюс операційні витрати від курсових різниць, рядок 1084</t>
  </si>
  <si>
    <t>Матеріальні витрати, у тому числі:</t>
  </si>
  <si>
    <t>витрати на сировину та основні матеріали</t>
  </si>
  <si>
    <t>Найменування показника</t>
  </si>
  <si>
    <t xml:space="preserve">Надходження </t>
  </si>
  <si>
    <t>Витрати</t>
  </si>
  <si>
    <t>Сплата дивідендів на державну частку/частини чистого прибутку</t>
  </si>
  <si>
    <t>Перерахування коштів державі як власнику</t>
  </si>
  <si>
    <t xml:space="preserve">вплив зміни валютних курсів на залишок коштів </t>
  </si>
  <si>
    <t>Продовження  таблиці 6</t>
  </si>
  <si>
    <t>Відхилення,  +/–</t>
  </si>
  <si>
    <t>Виконання, %</t>
  </si>
  <si>
    <t>керівники</t>
  </si>
  <si>
    <t>професіонали</t>
  </si>
  <si>
    <t>фахівці</t>
  </si>
  <si>
    <t>технічні службовці</t>
  </si>
  <si>
    <t>робітники</t>
  </si>
  <si>
    <t>інші категорії</t>
  </si>
  <si>
    <t>адміністративно-управлінський персонал</t>
  </si>
  <si>
    <t>директор</t>
  </si>
  <si>
    <t>працівники</t>
  </si>
  <si>
    <t>Середньомісячна заробітна плата одного працівника, гривень</t>
  </si>
  <si>
    <t>Середньомісячний дохід одного працівника, гривень</t>
  </si>
  <si>
    <t>У тому числі за їх видами</t>
  </si>
  <si>
    <t>освоєння капітальних вкладень</t>
  </si>
  <si>
    <t>власні кошти</t>
  </si>
  <si>
    <t>кредитні кошти</t>
  </si>
  <si>
    <t>інші джерела (зазначити джерело)</t>
  </si>
  <si>
    <t>усього на рік</t>
  </si>
  <si>
    <t>фінансування капітальних інвестицій (оплата грошовими коштами), усього</t>
  </si>
  <si>
    <t xml:space="preserve">у тому числі </t>
  </si>
  <si>
    <t>Власні кошти (розшифрувати)</t>
  </si>
  <si>
    <t xml:space="preserve">Довгострокові зобов'язання, усього </t>
  </si>
  <si>
    <t>Короткострокові зобов'язання, усього</t>
  </si>
  <si>
    <t>Інші фінансові зобов'язання, усього</t>
  </si>
  <si>
    <t>Зміна ціни одиниці  (вартості продукції/     наданих послуг)</t>
  </si>
  <si>
    <t>ціна одиниці     (вартість  продукції/     наданих послуг), гривень</t>
  </si>
  <si>
    <t>кількість продукції/             наданих послуг, одиниця виміру</t>
  </si>
  <si>
    <t>чистий дохід  від реалізації продукції (товарів, робіт, послуг),     тис. гривень</t>
  </si>
  <si>
    <t>2120/2130</t>
  </si>
  <si>
    <t>Грошові кошти</t>
  </si>
  <si>
    <t>Примітки</t>
  </si>
  <si>
    <t>Плановий рік, усього</t>
  </si>
  <si>
    <t>План звітного періоду</t>
  </si>
  <si>
    <t>Факт звітного періоду</t>
  </si>
  <si>
    <t xml:space="preserve">(ініціали, прізвище)    </t>
  </si>
  <si>
    <t>Одиниця виміру, тис. гривень</t>
  </si>
  <si>
    <t>мінус/плюс значні нетипові операційні доходи/витрати (розшифрувати)</t>
  </si>
  <si>
    <t>Коефіцієнт фінансової стійкості
(власний капітал, рядок 6090 / довгострокові зобов'язання, рядок 6040 + поточні зобов'язання, рядок 6050)</t>
  </si>
  <si>
    <t>Коефіцієнт поточної ліквідності (покриття)
(оборотні активи, рядок 6010 / поточні зобов'язання, рядок 6050)</t>
  </si>
  <si>
    <t>Коефіцієнт відношення капітальних інвестицій до амортизації
(рядок 4000 / рядок 1530)</t>
  </si>
  <si>
    <t>Ковенанти/обмежувальні коефіцієнти</t>
  </si>
  <si>
    <t>Коефіцієнт відношення боргу до EBITDA
(довгострокові зобов'язання, рядок 6040 + поточні зобов'язання,                                                рядок 6050 / EBITDA, рядок 1410)</t>
  </si>
  <si>
    <t xml:space="preserve">Найменування об’єкта </t>
  </si>
  <si>
    <t>Інформація щодо проектно-кошторисної документації (стан розроблення, затвердження, у разі затвердження зазначити орган, яким затверджено, та відповідний документ)</t>
  </si>
  <si>
    <t>Документ, яким затверджений титул будови, із зазначенням органу, який його погодив</t>
  </si>
  <si>
    <t>Податок на додану вартість, нарахований до сплати до державного бюджету за підсумками звітного періоду</t>
  </si>
  <si>
    <t>Податок на додану вартість, що підлягає відшкодуванню з державного бюджету за підсумками звітного періоду</t>
  </si>
  <si>
    <t>Збільшення</t>
  </si>
  <si>
    <t>Характеризує ефективність використання активів підприємства</t>
  </si>
  <si>
    <t>Характеризує ефективність господарської діяльності підприємства</t>
  </si>
  <si>
    <t>Характеризує співвідношення власних та позикових коштів і залежність підприємства від зовнішніх фінансових джерел</t>
  </si>
  <si>
    <t>Характеризує інвестиційну політику підприємства</t>
  </si>
  <si>
    <t>Показує достатність ресурсів підприємства, які може бути використано для погашення його поточних зобов'язань.  Нормативним значенням для цього показника є &gt; 1–1,5</t>
  </si>
  <si>
    <t>Мета використання</t>
  </si>
  <si>
    <t xml:space="preserve">У разі збільшення витрат  на оплату праці в плановому році порівняно до запланованих та порівняно з попереднім роком обов'язково надаються відповідні обґрунтування. </t>
  </si>
  <si>
    <t>Податок на додану вартість нарахований/до відшкодування                            (з мінусом)</t>
  </si>
  <si>
    <t>Валова рентабельність
(валовий прибуток, рядок 1020 / чистий дохід від реалізації продукції (товарів, робіт, послуг), рядок 1000, %)</t>
  </si>
  <si>
    <t>Рентабельність EBITDA
(EBITDA, рядок 1410 / чистий дохід від реалізації продукції (товарів, робіт, послуг), рядок 1000, %)</t>
  </si>
  <si>
    <t>Коефіцієнт зносу основних засобів 
(сума зносу / первісна вартість основних засобів) 
(форма 1, рядок 1012 / форма 1, рядок 1011)</t>
  </si>
  <si>
    <t>Інші коефіцієнти/ковенанти, якщо такі передбачені умовами кредитних договорів, із зазначенням банку, валюти та суми зобов'язання на дату останньої звітності, строку погашення. У графі "Оптимальне значення" вказати граничне значення коефіцієнта</t>
  </si>
  <si>
    <t>Звітний період</t>
  </si>
  <si>
    <t>(І квартал, півріччя, 9 місяців, рік)</t>
  </si>
  <si>
    <t>Минулий рік (аналогічний період)</t>
  </si>
  <si>
    <t>Відрахування частини чистого прибутку</t>
  </si>
  <si>
    <t xml:space="preserve">Керівник </t>
  </si>
  <si>
    <t xml:space="preserve">Усього виплат </t>
  </si>
  <si>
    <t>внесок 15 % чистого прибутку до загального фонду міського бюджету</t>
  </si>
  <si>
    <t>внесок 60 % частини прибутку, який залишається в розпорядженні підприємства після оподаткування відповідно до чинного законодавства та сплати 15 % чистого прибутку до загального фонду міського бюджету</t>
  </si>
  <si>
    <t xml:space="preserve">     (ініціали, прізвище)    </t>
  </si>
  <si>
    <t>Коефіцієнт відношення капітальних інвестицій до чистого доходу (виручки) від реалізації продукції (товарів, робіт, послуг) (рядок 4000 / рядок 1000)</t>
  </si>
  <si>
    <r>
      <t>у тому числі:</t>
    </r>
    <r>
      <rPr>
        <i/>
        <sz val="16"/>
        <rFont val="Times New Roman"/>
        <family val="1"/>
        <charset val="204"/>
      </rPr>
      <t xml:space="preserve"> </t>
    </r>
  </si>
  <si>
    <t>Фонд оплати праці, тис. гривень,  у тому числі:</t>
  </si>
  <si>
    <t>Плановий  період</t>
  </si>
  <si>
    <t>відхи-лення,  +/–</t>
  </si>
  <si>
    <t>вико-нання, %</t>
  </si>
  <si>
    <t>Рік початку        і закінчення будів-
ництва</t>
  </si>
  <si>
    <t>Незавер-
шене будівництво на початок планового року</t>
  </si>
  <si>
    <t xml:space="preserve">      2. Перелік відокремлених підрозділів підприємства, які включені до консолідованого (зведеного) фінансового плану</t>
  </si>
  <si>
    <t>Найменування відокремленого підрозділу підприємства</t>
  </si>
  <si>
    <t xml:space="preserve"> </t>
  </si>
  <si>
    <t>Таблиця І. Формування фінансових результатів</t>
  </si>
  <si>
    <t>Таблиця IІ. Розрахунки з бюджетом</t>
  </si>
  <si>
    <t>Таблиця ІІІ. Рух грошових коштів</t>
  </si>
  <si>
    <t xml:space="preserve">Таблиця IV. Капітальні інвестиції </t>
  </si>
  <si>
    <t>Таблиця V. Коефіцієнтний аналіз</t>
  </si>
  <si>
    <t xml:space="preserve">      1. Дані про підприємство, персонал та фонд оплати праці</t>
  </si>
  <si>
    <t>ПРО ВИКОНАННЯ ФІНАНСОВОГО ПЛАНУ ПІДПРИЄМСТВА</t>
  </si>
  <si>
    <r>
      <t xml:space="preserve">Орган державного управління  </t>
    </r>
    <r>
      <rPr>
        <b/>
        <i/>
        <sz val="18"/>
        <rFont val="Times New Roman"/>
        <family val="1"/>
        <charset val="204"/>
      </rPr>
      <t xml:space="preserve"> </t>
    </r>
  </si>
  <si>
    <t xml:space="preserve">Директор 
фінансово-економічного департаменту 
Дніпропетровської міської ради                                                                                                                                   І. П. Дробітько
</t>
  </si>
  <si>
    <t>відхи-
лення,  +/–</t>
  </si>
  <si>
    <t>Минулий рік (анало-
гічний період)</t>
  </si>
  <si>
    <t xml:space="preserve">Директор 
фінансово-економічного департаменту 
Дніпропетровської міської ради                                                                                                                       І. П. Дробітько
</t>
  </si>
  <si>
    <t xml:space="preserve">Директор 
фінансово-економічного департаменту 
Дніпропетровської міської ради                                                                                                              І. П. Дробітько
   </t>
  </si>
  <si>
    <t xml:space="preserve">Директор 
фінансово-економічного департаменту 
Дніпропетровської міської ради                                                                                                   І. П. Дробітько
   </t>
  </si>
  <si>
    <t xml:space="preserve">Директор 
фінансово-економічного департаменту 
Дніпропетровської міської ради                                                                                                                                            І. П. Дробітько
   </t>
  </si>
  <si>
    <t>Усього доходів (рядок 1000 + рядок 1030 + рядок 1110 + рядок 1120 + рядок 1150)</t>
  </si>
  <si>
    <t>Усього витрат (рядок 1010 + рядок 1040 + рядок 1070 + рядок 1080 + рядок 1130 + рядок 1140 + рядок 1160 + рядок 1180 + рядок 1190)</t>
  </si>
  <si>
    <t xml:space="preserve">                                                 (посада)</t>
  </si>
  <si>
    <t xml:space="preserve">                                                (посада)</t>
  </si>
  <si>
    <t xml:space="preserve">                                               (посада)</t>
  </si>
  <si>
    <t xml:space="preserve">                                        (посада)</t>
  </si>
  <si>
    <t xml:space="preserve">                                                        (посада)</t>
  </si>
  <si>
    <t xml:space="preserve">Комунальне підприємство </t>
  </si>
  <si>
    <t>м. Дніпро</t>
  </si>
  <si>
    <t>Діяльність у сфері інжинірингу, геології та геодезії, надання послуг технічного консультування в цих сферах</t>
  </si>
  <si>
    <t>комунальна власність</t>
  </si>
  <si>
    <t>49000, м. Дніпро, просп. Дмитра Яворницького, б. 75</t>
  </si>
  <si>
    <t>Головаха Т.А.</t>
  </si>
  <si>
    <t>71.12</t>
  </si>
  <si>
    <t xml:space="preserve">Діяльність у сфері інжинірингу, геології та геодезії, надання послуг технічного консультування в цих сферах    </t>
  </si>
  <si>
    <t>Послуги з енергетичного обстеження  (енергоаудит або експрес-аудит) обектів державної, комунальної та приватної власності</t>
  </si>
  <si>
    <t>послуги інших сторонніх організацій (в т.ч. кредиторська заборгованість)</t>
  </si>
  <si>
    <t>послуги банка</t>
  </si>
  <si>
    <t>послуги сторонніх організацій</t>
  </si>
  <si>
    <t>дохід в сумі амортизації, нарахованої на вартість ОФ, придбаних за бюджетні кошти</t>
  </si>
  <si>
    <t>проценти банка</t>
  </si>
  <si>
    <t>1150/1</t>
  </si>
  <si>
    <t>1150/2</t>
  </si>
  <si>
    <t xml:space="preserve">Фінансування на оплату комісійних за зобов’язання за ставкою 0,5% річних на ту частину кредиту, яка на той момент залишається невиплаченою позичальнику та не скасованою  </t>
  </si>
  <si>
    <t>1150/2/1</t>
  </si>
  <si>
    <t>1150/2/2</t>
  </si>
  <si>
    <t>1160/1</t>
  </si>
  <si>
    <t>1160/2</t>
  </si>
  <si>
    <t>1160/3</t>
  </si>
  <si>
    <t>Теплова санація бюджетних установ м. Дніпропетровська</t>
  </si>
  <si>
    <t>1160/4</t>
  </si>
  <si>
    <t>Погашення та обслуговування кредиту Європейського банку Реконструкції та Розвитку</t>
  </si>
  <si>
    <t>1160/5</t>
  </si>
  <si>
    <t xml:space="preserve">Комісійні за зобов’язання за ставкою 0,5% річних на ту частину кредиту, яка на той момент залишається невиплаченою позичальнику та не скасованою  </t>
  </si>
  <si>
    <t>1160/5/1</t>
  </si>
  <si>
    <t>Забезпечення реалізації пілотного проекту "Підвищення енергоефективності у бюджетних установах м. Дніпропетровська із впровадженням механізму енергетичного перфоманс-контракту"</t>
  </si>
  <si>
    <t>1160/7</t>
  </si>
  <si>
    <t>Упровадження технологій, які передбачають використання твердопаливних котлів у бюджетних закладах освіти м. Дніпропетровська (реконструкція)</t>
  </si>
  <si>
    <t>1160/8</t>
  </si>
  <si>
    <t xml:space="preserve">Витрати, пов'язані з обслуговуванням кредиту КП "ДМЕСКО" ДМР для забезпечення реалізації Пілотного проекту "Підвищення енергоефективності у бюджетних установах м. Дніпропетровська </t>
  </si>
  <si>
    <t>1160/9</t>
  </si>
  <si>
    <t>військовий збір</t>
  </si>
  <si>
    <t>2147/1</t>
  </si>
  <si>
    <t>3060/1</t>
  </si>
  <si>
    <t>3060/2</t>
  </si>
  <si>
    <t>3050/1</t>
  </si>
  <si>
    <t>внески органів місцевого самоврядування до статутного капіталу</t>
  </si>
  <si>
    <t>3480/1</t>
  </si>
  <si>
    <t>Розробка Технікоекономічних обгрунтувань для залучення інвестицій Європейського Інвестиційного Банку</t>
  </si>
  <si>
    <t>3570/1</t>
  </si>
  <si>
    <t>виплата заробітної плати персоналу (у тому числі кредиторська заборгованість)</t>
  </si>
  <si>
    <t>3570/2</t>
  </si>
  <si>
    <t>сплата єдиного внеску на загальнообовязкове державне соціальне страхування (у тому числі кредиторська заборгованість)</t>
  </si>
  <si>
    <t>3570/3</t>
  </si>
  <si>
    <t>придбання матеріалів</t>
  </si>
  <si>
    <t>3570/4</t>
  </si>
  <si>
    <t>3570/5</t>
  </si>
  <si>
    <t>3570/6</t>
  </si>
  <si>
    <t>3570/7</t>
  </si>
  <si>
    <t>3570/8</t>
  </si>
  <si>
    <t>3570/9</t>
  </si>
  <si>
    <t>3570/10</t>
  </si>
  <si>
    <t>3570/11</t>
  </si>
  <si>
    <t>Т.А. Головаха</t>
  </si>
  <si>
    <t>лікарняні за рахунок підприємства</t>
  </si>
  <si>
    <t>1085/2</t>
  </si>
  <si>
    <t>відрах.на соціальні заходи з лікарн.</t>
  </si>
  <si>
    <t>1085/3</t>
  </si>
  <si>
    <t xml:space="preserve">Адміністративна послуга у сфері економіки (інші організаційні заходи з енергозбереження), а саме: проведення обстеження бюджетних установ (закладів освіти) </t>
  </si>
  <si>
    <t>Послуга з управління обчислювальними засобами, що пов’язані з обслуговуванням "Муніципальної системи моніторингу споживання енергоресурсів" в бюджетних установах та організаціях 
м. Дніпропетровська</t>
  </si>
  <si>
    <t>штрафи, пені</t>
  </si>
  <si>
    <t>1085/1</t>
  </si>
  <si>
    <t>1062/1</t>
  </si>
  <si>
    <t>1062/2</t>
  </si>
  <si>
    <t>3270/1</t>
  </si>
  <si>
    <t>3270/2</t>
  </si>
  <si>
    <t>списання просроченої кредиторської заборгованості</t>
  </si>
  <si>
    <t>КОМУНАЛЬНЕ ПІДПРИЄМСТВО "ДНІПРОВСЬКА МУНІЦИПАЛЬНА ЕНЕРГОСЕРВІСНА КОМПАНІЯ" ДНІПРОВСЬКОЇ МІСЬКОЇ РАДИ</t>
  </si>
  <si>
    <t>1054/1</t>
  </si>
  <si>
    <t>1054/2</t>
  </si>
  <si>
    <t>поверка КВП</t>
  </si>
  <si>
    <t xml:space="preserve">інші організаційно-технічні послуги </t>
  </si>
  <si>
    <r>
      <t xml:space="preserve">      Загальна інформація про підприємство (резюме) </t>
    </r>
    <r>
      <rPr>
        <u/>
        <sz val="16"/>
        <rFont val="Times New Roman"/>
        <family val="1"/>
        <charset val="204"/>
      </rPr>
      <t>Комунальне підприємство «Дніпровська муніципальна енергосервісна компанія» Дніпровської міської ради  є комунальним унітарним комерційним підприємством та правонаступником міського комунального підприємства „Дніпропетровська муніципальна енергосервісна компанія", яке було створено відповідно рішення Дніпропетровської міської ради від 27.09.2006 № 21/4 та зареєстровано виконкомом Дніпропетровської міської ради 17.11.2006, запис про державну реєстрацію № 12241020000031566.
 Власником Підприємства є територіальна громада міста Дніпра в особі Дніпровської міської ради, ідентифікаційний код - 26510514, місце знаходження: 49000, м. Дніпро, проспект Дмитра Яворницького, буд.75.</t>
    </r>
  </si>
  <si>
    <t>Придбання нематеріальних активів, в.т.ч.</t>
  </si>
  <si>
    <t>Комунальне підприємство "Дніпровська муніципальна енергосервісна компанія" Дніпровської міської ради</t>
  </si>
  <si>
    <t>3290/1</t>
  </si>
  <si>
    <t xml:space="preserve">придбання програмного забезпечення </t>
  </si>
  <si>
    <t>3310/1</t>
  </si>
  <si>
    <t>Придбання комплектуючих до оргтехніки</t>
  </si>
  <si>
    <t>(067)4267607</t>
  </si>
  <si>
    <t>1000/1</t>
  </si>
  <si>
    <t>1000/2</t>
  </si>
  <si>
    <t>Керівник           Директор</t>
  </si>
  <si>
    <t>Керівник                         Директор</t>
  </si>
  <si>
    <t>Керівник                      Директор</t>
  </si>
  <si>
    <t>Керівник             Директор</t>
  </si>
  <si>
    <t>Керівник                     Директор</t>
  </si>
  <si>
    <t>Керівник                                     Директор</t>
  </si>
  <si>
    <t>Коефіцієнт рентабельності активів
(чистий фінансовий результат, рядок 1200 / вартість активів, рядок 6030)</t>
  </si>
  <si>
    <t>Коефіцієнт рентабельності власного капіталу
(чистий фінансовий результат, рядок 1200 / власний капітал, рядок 6090)</t>
  </si>
  <si>
    <t>Коефіцієнт рентабельності діяльності
(чистий фінансовий результат, рядок 1200 / чистий дохід від реалізації продукції (товарів, робіт, послуг), рядок 1000)</t>
  </si>
  <si>
    <t>1018/1</t>
  </si>
  <si>
    <t>Забезпечення реалізації  Інвестиційної програми "Підвищення енергоефективності у бюджетних установах та закладах м. Дніпра із впровадженням "енергетичного перфоманс-контракту" (пілотний проект)"</t>
  </si>
  <si>
    <t>Фінансування  Міської програми муніципального розвитку м. Дніпра на 2017-2021 роки</t>
  </si>
  <si>
    <t>11060/1/1</t>
  </si>
  <si>
    <t>Витрати на оплату праці,   тис. гривень, у тому числі:</t>
  </si>
  <si>
    <t>1062/3</t>
  </si>
  <si>
    <t>1062/4</t>
  </si>
  <si>
    <t>1062/5</t>
  </si>
  <si>
    <t>3270/3</t>
  </si>
  <si>
    <t>Придбання основних засобів</t>
  </si>
  <si>
    <t>1062/1/1</t>
  </si>
  <si>
    <t>1062/1/2</t>
  </si>
  <si>
    <t>1062/1/3</t>
  </si>
  <si>
    <t>розрахунково-касове обслуговування</t>
  </si>
  <si>
    <t>комісія за купівлю іноземної валюти</t>
  </si>
  <si>
    <t>комісія за вихідні перекази (валюта)</t>
  </si>
  <si>
    <t>витрати на комунальні послуги</t>
  </si>
  <si>
    <t>витрати на придбання предметів, матеріалів, обладнання та інвентарю</t>
  </si>
  <si>
    <t>1062/5/1</t>
  </si>
  <si>
    <t>1062/5/2</t>
  </si>
  <si>
    <t>Витрати, пов'язані із  забезпеченням  реалізації Інвестиційної програми "Підвищення енергоефективності у бюджетних установах та закладах  м. Дніпра із впровадженням "енергетичного перфоманс- контракту "(пілотний проект)", в т.ч.</t>
  </si>
  <si>
    <t>проведення технічного нагляду за будівельними роботами в бюджетних установах (послуги сторонніх організіцій)</t>
  </si>
  <si>
    <t>проведення авторського нагляду за будівельними роботами в бюджетних установах (послуги сторонніх організіцій)</t>
  </si>
  <si>
    <t>Сплата маржи згідно умов  кредитного договору</t>
  </si>
  <si>
    <t>Послуги сторонніх юридичних радників, пов’язані з обслуговуванням  кредиту ЄБРР</t>
  </si>
  <si>
    <t>Послуги процесуальних агентів, пов’язані з обслуговуванням  кредиту ЄБРР</t>
  </si>
  <si>
    <t>1140/1</t>
  </si>
  <si>
    <t>1140/1/1</t>
  </si>
  <si>
    <t>1140/1/2</t>
  </si>
  <si>
    <t>1140/1/3</t>
  </si>
  <si>
    <t>1140/1/4</t>
  </si>
  <si>
    <t>придбання оргтехніки та контрольно-вимірювальних приладів</t>
  </si>
  <si>
    <t>придбання інших необоротних матеріальних активів</t>
  </si>
  <si>
    <t>Інші необоротні активи</t>
  </si>
  <si>
    <t>3310/2</t>
  </si>
  <si>
    <t>3310/3</t>
  </si>
  <si>
    <t>до Порядку складання, затвердження та контролю виконання фінансових планів підприємств комунальної власності територіальної громади міста Дніпра</t>
  </si>
  <si>
    <t>3050/2</t>
  </si>
  <si>
    <t>Європейський банк реконструкції та розвитку (ЄБРР)</t>
  </si>
  <si>
    <t>Кредитний договір б/н від 13.12.2013 р.</t>
  </si>
  <si>
    <t>євро</t>
  </si>
  <si>
    <t>2021-2031</t>
  </si>
  <si>
    <t>Погашення кредиту ЄБРР по Договору від 13.12.2013 р.</t>
  </si>
  <si>
    <t>1140/1/5</t>
  </si>
  <si>
    <t>Одноразова комісія в сумі 25 000 Євро за надання кредиту, згідно Кредитного договору від 20.10.2020 р.</t>
  </si>
  <si>
    <t>1140/1/6</t>
  </si>
  <si>
    <t>3050/3</t>
  </si>
  <si>
    <t>3050/4</t>
  </si>
  <si>
    <t>запаси (отримані роботи від підрядника)</t>
  </si>
  <si>
    <t>проведення авторського нагляду за будівельними роботами в бюджетнихустановах (роботи що є складовою частиною капітального ремонту)</t>
  </si>
  <si>
    <t>Фінансування на сплату технічного та авторськогонагляду за будівельними роботами в бюджетних установах в рамках Інвестиційної програми "Підвищення енергоефективності у бюджетних установах та закладах  м. Дніпра із впровадженням "енергетичного перфоманс- контракту "(пілотний проект)"</t>
  </si>
  <si>
    <t>Фінансування на сплату послуг з розробки та виготовлення енергетичних сертифікатів для закладів освіти, в яких впроваджено заходи з енергозбереження</t>
  </si>
  <si>
    <t>Фінансування на сплату  заборгованості 60% частини прибутку, який залишається в розпорядженні підприємства після оподаткування відповідно до чинного законодавства та сплати 15 % чистого прибутку до загального фонду міського бюджету</t>
  </si>
  <si>
    <t>3470/1</t>
  </si>
  <si>
    <t>3470/2</t>
  </si>
  <si>
    <t>3470/3</t>
  </si>
  <si>
    <t>3пос.</t>
  </si>
  <si>
    <t>Кредитний договір б/н від 20.10.2020 р.</t>
  </si>
  <si>
    <t>2021-2033</t>
  </si>
  <si>
    <t>Кредитний дорговір від 13.12.2013 р.</t>
  </si>
  <si>
    <t>Кредитний дорговір від 20.10.2020 р.</t>
  </si>
  <si>
    <t>Договір гарантії, відшкодування та підтримки проекту між Дніпровською міською радою та ЄБРР від 20.10.2020 р.</t>
  </si>
  <si>
    <t>Договір гарантії, відшкодування та підтримки проекту між Дніпровською міською радою та ЄБРР від 22.09.2014 р.</t>
  </si>
  <si>
    <t>Забезпечення виплат відпусток</t>
  </si>
  <si>
    <t>1062/6</t>
  </si>
  <si>
    <t>нарахований дохід в сумі амортизації від безоплатно отриманих основних засобів</t>
  </si>
  <si>
    <t>3030/1</t>
  </si>
  <si>
    <t>Послуги з розробки та виготиовлення енергетичних сертифікатів для закладів освіти, в яких впровадженно заходи з енергозбереження</t>
  </si>
  <si>
    <t>проведення технічного нагляду за будівельними роботами в бюджетних установах (роботи що є складовою частиною капітального ремонту)</t>
  </si>
  <si>
    <t>3050/5</t>
  </si>
  <si>
    <t>доходи майб. Періодів</t>
  </si>
  <si>
    <t>кредит?</t>
  </si>
  <si>
    <t>поточні зобовязання</t>
  </si>
  <si>
    <t>доходи майбутніх періодів</t>
  </si>
  <si>
    <t>Рік  2022</t>
  </si>
  <si>
    <r>
      <t>за __</t>
    </r>
    <r>
      <rPr>
        <b/>
        <u/>
        <sz val="18"/>
        <rFont val="Times New Roman"/>
        <family val="1"/>
        <charset val="204"/>
      </rPr>
      <t>І квартал</t>
    </r>
    <r>
      <rPr>
        <b/>
        <sz val="18"/>
        <rFont val="Times New Roman"/>
        <family val="1"/>
        <charset val="204"/>
      </rPr>
      <t>____2022 р.</t>
    </r>
  </si>
  <si>
    <t>Таблиця VI. Інформація до звіту про виконання фінансового плану за І квартал 2022 року</t>
  </si>
  <si>
    <t>Обслуговування кредиту Європейського банку Реконструкції та Розвитку</t>
  </si>
  <si>
    <t>Визнання доходом частини витрат по технічному та авторському нагляду в сумі ПДВ</t>
  </si>
  <si>
    <t>1150/3</t>
  </si>
  <si>
    <t>Капітальний ремонт на     об'єкті за адресою розташування"Комунального закладу освіти "Середня загальноосвітня школа №45"Дніпровської міської ради м.Дніпро, вул.С.Ковалевської, 88А</t>
  </si>
  <si>
    <t>Передача витрат по підвищенню енергоефективності в бюджетних установах та закладах м. Дніпра (1-2 етап)</t>
  </si>
  <si>
    <t>Гарантія: виконання зобовязань, повернення авансового платежу та страхування.</t>
  </si>
  <si>
    <t>3050/6</t>
  </si>
  <si>
    <t>3050/7</t>
  </si>
  <si>
    <t>3050/8</t>
  </si>
  <si>
    <t>Інша поточна дебіторська заборгованість</t>
  </si>
  <si>
    <t>придбання службового автомобілю</t>
  </si>
  <si>
    <t>3470/4</t>
  </si>
  <si>
    <t>3470/5</t>
  </si>
  <si>
    <t>3470/6</t>
  </si>
  <si>
    <t>3470/7</t>
  </si>
  <si>
    <t>Фінансування на погашення кредиту ЄБРР</t>
  </si>
  <si>
    <t>Фінансування на виготовлення проектно-кошторисної документації на "Капітальний ремонт на     об'єкті за адресою розташування"Комунального закладу освіти "Середня загальноосвітня школа №45"Дніпровської міської ради м.Дніпро, вул.С.Ковалевської, 88А</t>
  </si>
  <si>
    <t>Фінансування на "Капітальний ремонт на     об'єкті за адресою розташування"Комунального закладу освіти "Середня загальноосвітня школа №45"Дніпровської міської ради м.Дніпро, вул.С.Ковалевської, 88А</t>
  </si>
  <si>
    <t>Фінансування гарантій: виконання зобовязань, повернення авансового платежу та страхування.</t>
  </si>
  <si>
    <t>Придбання службового автомобіля</t>
  </si>
  <si>
    <t>Гарантія: виконання зобовязань, повернення авансового платежу та страхування</t>
  </si>
  <si>
    <t>1085/4</t>
  </si>
  <si>
    <t>Коригування залишку нерозподіленного прибутку (збитку) на початок звітного періоду на суму нарахованих відсотків за користування кредитом за минулі періоди</t>
  </si>
  <si>
    <t>2060/1</t>
  </si>
  <si>
    <t>нараховано відсотки за користування кредитом за минулі періоди</t>
  </si>
  <si>
    <t>3030/2</t>
  </si>
  <si>
    <t>1062/1/4</t>
  </si>
  <si>
    <t>комісія за продаж іноземної валюти</t>
  </si>
  <si>
    <t>1085/5</t>
  </si>
  <si>
    <t>1085/6</t>
  </si>
  <si>
    <t>Оплата простою частини працівників у зв'язку з военним станом</t>
  </si>
  <si>
    <t>ЄСВ з оплати за простой у зв'язку з военним станом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</si>
</sst>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-* #,##0.00_₴_-;\-* #,##0.00_₴_-;_-* &quot;-&quot;??_₴_-;_-@_-"/>
    <numFmt numFmtId="165" formatCode="#,##0&quot;р.&quot;;[Red]\-#,##0&quot;р.&quot;"/>
    <numFmt numFmtId="166" formatCode="#,##0.00&quot;р.&quot;;\-#,##0.00&quot;р.&quot;"/>
    <numFmt numFmtId="167" formatCode="_-* #,##0.00_р_._-;\-* #,##0.00_р_._-;_-* &quot;-&quot;??_р_._-;_-@_-"/>
    <numFmt numFmtId="168" formatCode="_-* #,##0.00\ _г_р_н_._-;\-* #,##0.00\ _г_р_н_._-;_-* &quot;-&quot;??\ _г_р_н_._-;_-@_-"/>
    <numFmt numFmtId="169" formatCode="0.0"/>
    <numFmt numFmtId="170" formatCode="#,##0.0"/>
    <numFmt numFmtId="171" formatCode="###\ ##0.000"/>
    <numFmt numFmtId="172" formatCode="_(&quot;$&quot;* #,##0.00_);_(&quot;$&quot;* \(#,##0.00\);_(&quot;$&quot;* &quot;-&quot;??_);_(@_)"/>
    <numFmt numFmtId="173" formatCode="_(* #,##0_);_(* \(#,##0\);_(* &quot;-&quot;_);_(@_)"/>
    <numFmt numFmtId="174" formatCode="_(* #,##0.00_);_(* \(#,##0.00\);_(* &quot;-&quot;??_);_(@_)"/>
    <numFmt numFmtId="175" formatCode="#,##0.0_ ;[Red]\-#,##0.0\ "/>
    <numFmt numFmtId="176" formatCode="0.0;\(0.0\);\ ;\-"/>
    <numFmt numFmtId="177" formatCode="dd\.mm\.yyyy;@"/>
  </numFmts>
  <fonts count="95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4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b/>
      <sz val="16"/>
      <color indexed="10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b/>
      <i/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color indexed="9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Arial Cyr"/>
      <charset val="204"/>
    </font>
    <font>
      <u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sz val="22"/>
      <name val="Times New Roman"/>
      <family val="1"/>
      <charset val="204"/>
    </font>
    <font>
      <sz val="20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sz val="15"/>
      <name val="Times New Roman"/>
      <family val="1"/>
      <charset val="204"/>
    </font>
    <font>
      <sz val="19"/>
      <name val="Times New Roman"/>
      <family val="1"/>
      <charset val="204"/>
    </font>
    <font>
      <sz val="12"/>
      <name val="Times New Roman"/>
      <family val="1"/>
      <charset val="204"/>
    </font>
    <font>
      <u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u/>
      <sz val="1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4"/>
      <color indexed="81"/>
      <name val="Tahoma"/>
      <family val="2"/>
      <charset val="204"/>
    </font>
    <font>
      <b/>
      <sz val="14"/>
      <color indexed="81"/>
      <name val="Tahoma"/>
      <family val="2"/>
      <charset val="204"/>
    </font>
    <font>
      <sz val="18"/>
      <color theme="1"/>
      <name val="Times New Roman"/>
      <family val="1"/>
      <charset val="204"/>
    </font>
    <font>
      <b/>
      <sz val="14"/>
      <name val="Arial Cyr"/>
      <charset val="204"/>
    </font>
    <font>
      <b/>
      <sz val="16"/>
      <color rgb="FFFF0000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53">
    <xf numFmtId="0" fontId="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7" fillId="2" borderId="0" applyNumberFormat="0" applyBorder="0" applyAlignment="0" applyProtection="0"/>
    <xf numFmtId="0" fontId="1" fillId="2" borderId="0" applyNumberFormat="0" applyBorder="0" applyAlignment="0" applyProtection="0"/>
    <xf numFmtId="0" fontId="27" fillId="3" borderId="0" applyNumberFormat="0" applyBorder="0" applyAlignment="0" applyProtection="0"/>
    <xf numFmtId="0" fontId="1" fillId="3" borderId="0" applyNumberFormat="0" applyBorder="0" applyAlignment="0" applyProtection="0"/>
    <xf numFmtId="0" fontId="27" fillId="4" borderId="0" applyNumberFormat="0" applyBorder="0" applyAlignment="0" applyProtection="0"/>
    <xf numFmtId="0" fontId="1" fillId="4" borderId="0" applyNumberFormat="0" applyBorder="0" applyAlignment="0" applyProtection="0"/>
    <xf numFmtId="0" fontId="27" fillId="5" borderId="0" applyNumberFormat="0" applyBorder="0" applyAlignment="0" applyProtection="0"/>
    <xf numFmtId="0" fontId="1" fillId="5" borderId="0" applyNumberFormat="0" applyBorder="0" applyAlignment="0" applyProtection="0"/>
    <xf numFmtId="0" fontId="27" fillId="6" borderId="0" applyNumberFormat="0" applyBorder="0" applyAlignment="0" applyProtection="0"/>
    <xf numFmtId="0" fontId="1" fillId="6" borderId="0" applyNumberFormat="0" applyBorder="0" applyAlignment="0" applyProtection="0"/>
    <xf numFmtId="0" fontId="27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7" fillId="8" borderId="0" applyNumberFormat="0" applyBorder="0" applyAlignment="0" applyProtection="0"/>
    <xf numFmtId="0" fontId="1" fillId="8" borderId="0" applyNumberFormat="0" applyBorder="0" applyAlignment="0" applyProtection="0"/>
    <xf numFmtId="0" fontId="27" fillId="9" borderId="0" applyNumberFormat="0" applyBorder="0" applyAlignment="0" applyProtection="0"/>
    <xf numFmtId="0" fontId="1" fillId="9" borderId="0" applyNumberFormat="0" applyBorder="0" applyAlignment="0" applyProtection="0"/>
    <xf numFmtId="0" fontId="27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5" borderId="0" applyNumberFormat="0" applyBorder="0" applyAlignment="0" applyProtection="0"/>
    <xf numFmtId="0" fontId="1" fillId="5" borderId="0" applyNumberFormat="0" applyBorder="0" applyAlignment="0" applyProtection="0"/>
    <xf numFmtId="0" fontId="27" fillId="8" borderId="0" applyNumberFormat="0" applyBorder="0" applyAlignment="0" applyProtection="0"/>
    <xf numFmtId="0" fontId="1" fillId="8" borderId="0" applyNumberFormat="0" applyBorder="0" applyAlignment="0" applyProtection="0"/>
    <xf numFmtId="0" fontId="27" fillId="11" borderId="0" applyNumberFormat="0" applyBorder="0" applyAlignment="0" applyProtection="0"/>
    <xf numFmtId="0" fontId="1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8" fillId="12" borderId="0" applyNumberFormat="0" applyBorder="0" applyAlignment="0" applyProtection="0"/>
    <xf numFmtId="0" fontId="10" fillId="12" borderId="0" applyNumberFormat="0" applyBorder="0" applyAlignment="0" applyProtection="0"/>
    <xf numFmtId="0" fontId="28" fillId="9" borderId="0" applyNumberFormat="0" applyBorder="0" applyAlignment="0" applyProtection="0"/>
    <xf numFmtId="0" fontId="10" fillId="9" borderId="0" applyNumberFormat="0" applyBorder="0" applyAlignment="0" applyProtection="0"/>
    <xf numFmtId="0" fontId="28" fillId="10" borderId="0" applyNumberFormat="0" applyBorder="0" applyAlignment="0" applyProtection="0"/>
    <xf numFmtId="0" fontId="10" fillId="10" borderId="0" applyNumberFormat="0" applyBorder="0" applyAlignment="0" applyProtection="0"/>
    <xf numFmtId="0" fontId="28" fillId="13" borderId="0" applyNumberFormat="0" applyBorder="0" applyAlignment="0" applyProtection="0"/>
    <xf numFmtId="0" fontId="10" fillId="13" borderId="0" applyNumberFormat="0" applyBorder="0" applyAlignment="0" applyProtection="0"/>
    <xf numFmtId="0" fontId="28" fillId="14" borderId="0" applyNumberFormat="0" applyBorder="0" applyAlignment="0" applyProtection="0"/>
    <xf numFmtId="0" fontId="10" fillId="14" borderId="0" applyNumberFormat="0" applyBorder="0" applyAlignment="0" applyProtection="0"/>
    <xf numFmtId="0" fontId="28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21" fillId="3" borderId="0" applyNumberFormat="0" applyBorder="0" applyAlignment="0" applyProtection="0"/>
    <xf numFmtId="0" fontId="13" fillId="20" borderId="1" applyNumberFormat="0" applyAlignment="0" applyProtection="0"/>
    <xf numFmtId="0" fontId="18" fillId="21" borderId="2" applyNumberFormat="0" applyAlignment="0" applyProtection="0"/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168" fontId="7" fillId="0" borderId="0" applyFont="0" applyFill="0" applyBorder="0" applyAlignment="0" applyProtection="0"/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0" fontId="22" fillId="0" borderId="0" applyNumberFormat="0" applyFill="0" applyBorder="0" applyAlignment="0" applyProtection="0"/>
    <xf numFmtId="171" fontId="30" fillId="0" borderId="0" applyAlignment="0">
      <alignment wrapText="1"/>
    </xf>
    <xf numFmtId="0" fontId="25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11" fillId="7" borderId="1" applyNumberFormat="0" applyAlignment="0" applyProtection="0"/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32" fillId="22" borderId="7">
      <alignment horizontal="left" vertical="center"/>
      <protection locked="0"/>
    </xf>
    <xf numFmtId="49" fontId="32" fillId="22" borderId="7">
      <alignment horizontal="left" vertical="center"/>
    </xf>
    <xf numFmtId="4" fontId="32" fillId="22" borderId="7">
      <alignment horizontal="right" vertical="center"/>
      <protection locked="0"/>
    </xf>
    <xf numFmtId="4" fontId="32" fillId="22" borderId="7">
      <alignment horizontal="right" vertical="center"/>
    </xf>
    <xf numFmtId="4" fontId="33" fillId="22" borderId="7">
      <alignment horizontal="right" vertical="center"/>
      <protection locked="0"/>
    </xf>
    <xf numFmtId="49" fontId="34" fillId="22" borderId="3">
      <alignment horizontal="left" vertical="center"/>
      <protection locked="0"/>
    </xf>
    <xf numFmtId="49" fontId="34" fillId="22" borderId="3">
      <alignment horizontal="left" vertical="center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</xf>
    <xf numFmtId="4" fontId="34" fillId="22" borderId="3">
      <alignment horizontal="right" vertical="center"/>
      <protection locked="0"/>
    </xf>
    <xf numFmtId="4" fontId="34" fillId="22" borderId="3">
      <alignment horizontal="right" vertical="center"/>
    </xf>
    <xf numFmtId="4" fontId="36" fillId="22" borderId="3">
      <alignment horizontal="right" vertical="center"/>
      <protection locked="0"/>
    </xf>
    <xf numFmtId="49" fontId="29" fillId="22" borderId="3">
      <alignment horizontal="left" vertical="center"/>
      <protection locked="0"/>
    </xf>
    <xf numFmtId="49" fontId="29" fillId="22" borderId="3">
      <alignment horizontal="left" vertical="center"/>
      <protection locked="0"/>
    </xf>
    <xf numFmtId="49" fontId="29" fillId="22" borderId="3">
      <alignment horizontal="left" vertical="center"/>
    </xf>
    <xf numFmtId="49" fontId="29" fillId="22" borderId="3">
      <alignment horizontal="left" vertical="center"/>
    </xf>
    <xf numFmtId="49" fontId="33" fillId="22" borderId="3">
      <alignment horizontal="left" vertical="center"/>
      <protection locked="0"/>
    </xf>
    <xf numFmtId="49" fontId="33" fillId="22" borderId="3">
      <alignment horizontal="left" vertical="center"/>
    </xf>
    <xf numFmtId="4" fontId="29" fillId="22" borderId="3">
      <alignment horizontal="right" vertical="center"/>
      <protection locked="0"/>
    </xf>
    <xf numFmtId="4" fontId="29" fillId="22" borderId="3">
      <alignment horizontal="right" vertical="center"/>
      <protection locked="0"/>
    </xf>
    <xf numFmtId="4" fontId="29" fillId="22" borderId="3">
      <alignment horizontal="right" vertical="center"/>
    </xf>
    <xf numFmtId="4" fontId="29" fillId="22" borderId="3">
      <alignment horizontal="right" vertical="center"/>
    </xf>
    <xf numFmtId="4" fontId="33" fillId="22" borderId="3">
      <alignment horizontal="right" vertical="center"/>
      <protection locked="0"/>
    </xf>
    <xf numFmtId="49" fontId="37" fillId="22" borderId="3">
      <alignment horizontal="left" vertical="center"/>
      <protection locked="0"/>
    </xf>
    <xf numFmtId="49" fontId="37" fillId="22" borderId="3">
      <alignment horizontal="left" vertical="center"/>
    </xf>
    <xf numFmtId="49" fontId="38" fillId="22" borderId="3">
      <alignment horizontal="left" vertical="center"/>
      <protection locked="0"/>
    </xf>
    <xf numFmtId="49" fontId="38" fillId="22" borderId="3">
      <alignment horizontal="left" vertical="center"/>
    </xf>
    <xf numFmtId="4" fontId="37" fillId="22" borderId="3">
      <alignment horizontal="right" vertical="center"/>
      <protection locked="0"/>
    </xf>
    <xf numFmtId="4" fontId="37" fillId="22" borderId="3">
      <alignment horizontal="right" vertical="center"/>
    </xf>
    <xf numFmtId="4" fontId="39" fillId="22" borderId="3">
      <alignment horizontal="right" vertical="center"/>
      <protection locked="0"/>
    </xf>
    <xf numFmtId="49" fontId="40" fillId="0" borderId="3">
      <alignment horizontal="left" vertical="center"/>
      <protection locked="0"/>
    </xf>
    <xf numFmtId="49" fontId="40" fillId="0" borderId="3">
      <alignment horizontal="left" vertical="center"/>
    </xf>
    <xf numFmtId="49" fontId="41" fillId="0" borderId="3">
      <alignment horizontal="left" vertical="center"/>
      <protection locked="0"/>
    </xf>
    <xf numFmtId="49" fontId="41" fillId="0" borderId="3">
      <alignment horizontal="left" vertical="center"/>
    </xf>
    <xf numFmtId="4" fontId="40" fillId="0" borderId="3">
      <alignment horizontal="right" vertical="center"/>
      <protection locked="0"/>
    </xf>
    <xf numFmtId="4" fontId="40" fillId="0" borderId="3">
      <alignment horizontal="right" vertical="center"/>
    </xf>
    <xf numFmtId="4" fontId="41" fillId="0" borderId="3">
      <alignment horizontal="right" vertical="center"/>
      <protection locked="0"/>
    </xf>
    <xf numFmtId="49" fontId="42" fillId="0" borderId="3">
      <alignment horizontal="left" vertical="center"/>
      <protection locked="0"/>
    </xf>
    <xf numFmtId="49" fontId="42" fillId="0" borderId="3">
      <alignment horizontal="left" vertical="center"/>
    </xf>
    <xf numFmtId="49" fontId="43" fillId="0" borderId="3">
      <alignment horizontal="left" vertical="center"/>
      <protection locked="0"/>
    </xf>
    <xf numFmtId="49" fontId="43" fillId="0" borderId="3">
      <alignment horizontal="left" vertical="center"/>
    </xf>
    <xf numFmtId="4" fontId="42" fillId="0" borderId="3">
      <alignment horizontal="right" vertical="center"/>
      <protection locked="0"/>
    </xf>
    <xf numFmtId="4" fontId="42" fillId="0" borderId="3">
      <alignment horizontal="right" vertical="center"/>
    </xf>
    <xf numFmtId="49" fontId="40" fillId="0" borderId="3">
      <alignment horizontal="left" vertical="center"/>
      <protection locked="0"/>
    </xf>
    <xf numFmtId="49" fontId="41" fillId="0" borderId="3">
      <alignment horizontal="left" vertical="center"/>
      <protection locked="0"/>
    </xf>
    <xf numFmtId="4" fontId="40" fillId="0" borderId="3">
      <alignment horizontal="right" vertical="center"/>
      <protection locked="0"/>
    </xf>
    <xf numFmtId="0" fontId="23" fillId="0" borderId="8" applyNumberFormat="0" applyFill="0" applyAlignment="0" applyProtection="0"/>
    <xf numFmtId="0" fontId="20" fillId="23" borderId="0" applyNumberFormat="0" applyBorder="0" applyAlignment="0" applyProtection="0"/>
    <xf numFmtId="0" fontId="7" fillId="0" borderId="0"/>
    <xf numFmtId="0" fontId="7" fillId="0" borderId="0"/>
    <xf numFmtId="0" fontId="7" fillId="24" borderId="0" applyNumberFormat="0" applyFill="0" applyAlignment="0">
      <alignment horizontal="center"/>
      <protection locked="0"/>
    </xf>
    <xf numFmtId="0" fontId="2" fillId="25" borderId="9" applyNumberFormat="0" applyFont="0" applyAlignment="0" applyProtection="0"/>
    <xf numFmtId="4" fontId="44" fillId="26" borderId="3">
      <alignment horizontal="right" vertical="center"/>
      <protection locked="0"/>
    </xf>
    <xf numFmtId="4" fontId="44" fillId="27" borderId="3">
      <alignment horizontal="right" vertical="center"/>
      <protection locked="0"/>
    </xf>
    <xf numFmtId="4" fontId="44" fillId="28" borderId="3">
      <alignment horizontal="right" vertical="center"/>
      <protection locked="0"/>
    </xf>
    <xf numFmtId="0" fontId="12" fillId="20" borderId="10" applyNumberFormat="0" applyAlignment="0" applyProtection="0"/>
    <xf numFmtId="49" fontId="29" fillId="0" borderId="3">
      <alignment horizontal="left" vertical="center" wrapText="1"/>
      <protection locked="0"/>
    </xf>
    <xf numFmtId="49" fontId="29" fillId="0" borderId="3">
      <alignment horizontal="left" vertical="center" wrapText="1"/>
      <protection locked="0"/>
    </xf>
    <xf numFmtId="0" fontId="19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8" fillId="16" borderId="0" applyNumberFormat="0" applyBorder="0" applyAlignment="0" applyProtection="0"/>
    <xf numFmtId="0" fontId="10" fillId="16" borderId="0" applyNumberFormat="0" applyBorder="0" applyAlignment="0" applyProtection="0"/>
    <xf numFmtId="0" fontId="28" fillId="17" borderId="0" applyNumberFormat="0" applyBorder="0" applyAlignment="0" applyProtection="0"/>
    <xf numFmtId="0" fontId="10" fillId="17" borderId="0" applyNumberFormat="0" applyBorder="0" applyAlignment="0" applyProtection="0"/>
    <xf numFmtId="0" fontId="28" fillId="18" borderId="0" applyNumberFormat="0" applyBorder="0" applyAlignment="0" applyProtection="0"/>
    <xf numFmtId="0" fontId="10" fillId="18" borderId="0" applyNumberFormat="0" applyBorder="0" applyAlignment="0" applyProtection="0"/>
    <xf numFmtId="0" fontId="28" fillId="13" borderId="0" applyNumberFormat="0" applyBorder="0" applyAlignment="0" applyProtection="0"/>
    <xf numFmtId="0" fontId="10" fillId="13" borderId="0" applyNumberFormat="0" applyBorder="0" applyAlignment="0" applyProtection="0"/>
    <xf numFmtId="0" fontId="28" fillId="14" borderId="0" applyNumberFormat="0" applyBorder="0" applyAlignment="0" applyProtection="0"/>
    <xf numFmtId="0" fontId="10" fillId="14" borderId="0" applyNumberFormat="0" applyBorder="0" applyAlignment="0" applyProtection="0"/>
    <xf numFmtId="0" fontId="28" fillId="19" borderId="0" applyNumberFormat="0" applyBorder="0" applyAlignment="0" applyProtection="0"/>
    <xf numFmtId="0" fontId="10" fillId="19" borderId="0" applyNumberFormat="0" applyBorder="0" applyAlignment="0" applyProtection="0"/>
    <xf numFmtId="0" fontId="45" fillId="7" borderId="1" applyNumberFormat="0" applyAlignment="0" applyProtection="0"/>
    <xf numFmtId="0" fontId="11" fillId="7" borderId="1" applyNumberFormat="0" applyAlignment="0" applyProtection="0"/>
    <xf numFmtId="0" fontId="46" fillId="20" borderId="10" applyNumberFormat="0" applyAlignment="0" applyProtection="0"/>
    <xf numFmtId="0" fontId="12" fillId="20" borderId="10" applyNumberFormat="0" applyAlignment="0" applyProtection="0"/>
    <xf numFmtId="0" fontId="47" fillId="20" borderId="1" applyNumberFormat="0" applyAlignment="0" applyProtection="0"/>
    <xf numFmtId="0" fontId="13" fillId="20" borderId="1" applyNumberFormat="0" applyAlignment="0" applyProtection="0"/>
    <xf numFmtId="172" fontId="7" fillId="0" borderId="0" applyFont="0" applyFill="0" applyBorder="0" applyAlignment="0" applyProtection="0"/>
    <xf numFmtId="0" fontId="48" fillId="0" borderId="4" applyNumberFormat="0" applyFill="0" applyAlignment="0" applyProtection="0"/>
    <xf numFmtId="0" fontId="14" fillId="0" borderId="4" applyNumberFormat="0" applyFill="0" applyAlignment="0" applyProtection="0"/>
    <xf numFmtId="0" fontId="49" fillId="0" borderId="5" applyNumberFormat="0" applyFill="0" applyAlignment="0" applyProtection="0"/>
    <xf numFmtId="0" fontId="15" fillId="0" borderId="5" applyNumberFormat="0" applyFill="0" applyAlignment="0" applyProtection="0"/>
    <xf numFmtId="0" fontId="50" fillId="0" borderId="6" applyNumberFormat="0" applyFill="0" applyAlignment="0" applyProtection="0"/>
    <xf numFmtId="0" fontId="16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11" applyNumberFormat="0" applyFill="0" applyAlignment="0" applyProtection="0"/>
    <xf numFmtId="0" fontId="17" fillId="0" borderId="11" applyNumberFormat="0" applyFill="0" applyAlignment="0" applyProtection="0"/>
    <xf numFmtId="0" fontId="52" fillId="21" borderId="2" applyNumberFormat="0" applyAlignment="0" applyProtection="0"/>
    <xf numFmtId="0" fontId="18" fillId="21" borderId="2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23" borderId="0" applyNumberFormat="0" applyBorder="0" applyAlignment="0" applyProtection="0"/>
    <xf numFmtId="0" fontId="20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5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1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1" fillId="0" borderId="0"/>
    <xf numFmtId="0" fontId="85" fillId="0" borderId="0"/>
    <xf numFmtId="0" fontId="7" fillId="0" borderId="0"/>
    <xf numFmtId="0" fontId="2" fillId="0" borderId="0"/>
    <xf numFmtId="0" fontId="7" fillId="0" borderId="0"/>
    <xf numFmtId="0" fontId="7" fillId="0" borderId="0" applyNumberFormat="0" applyFont="0" applyFill="0" applyBorder="0" applyAlignment="0" applyProtection="0">
      <alignment vertical="top"/>
    </xf>
    <xf numFmtId="0" fontId="7" fillId="0" borderId="0" applyNumberFormat="0" applyFont="0" applyFill="0" applyBorder="0" applyAlignment="0" applyProtection="0">
      <alignment vertical="top"/>
    </xf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54" fillId="3" borderId="0" applyNumberFormat="0" applyBorder="0" applyAlignment="0" applyProtection="0"/>
    <xf numFmtId="0" fontId="21" fillId="3" borderId="0" applyNumberFormat="0" applyBorder="0" applyAlignment="0" applyProtection="0"/>
    <xf numFmtId="0" fontId="5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25" borderId="9" applyNumberFormat="0" applyFont="0" applyAlignment="0" applyProtection="0"/>
    <xf numFmtId="0" fontId="7" fillId="25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7" fillId="0" borderId="8" applyNumberFormat="0" applyFill="0" applyAlignment="0" applyProtection="0"/>
    <xf numFmtId="0" fontId="23" fillId="0" borderId="8" applyNumberFormat="0" applyFill="0" applyAlignment="0" applyProtection="0"/>
    <xf numFmtId="0" fontId="26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3" fontId="60" fillId="0" borderId="0" applyFont="0" applyFill="0" applyBorder="0" applyAlignment="0" applyProtection="0"/>
    <xf numFmtId="174" fontId="6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61" fillId="4" borderId="0" applyNumberFormat="0" applyBorder="0" applyAlignment="0" applyProtection="0"/>
    <xf numFmtId="0" fontId="25" fillId="4" borderId="0" applyNumberFormat="0" applyBorder="0" applyAlignment="0" applyProtection="0"/>
    <xf numFmtId="176" fontId="62" fillId="22" borderId="12" applyFill="0" applyBorder="0">
      <alignment horizontal="center" vertical="center" wrapText="1"/>
      <protection locked="0"/>
    </xf>
    <xf numFmtId="171" fontId="63" fillId="0" borderId="0">
      <alignment wrapText="1"/>
    </xf>
    <xf numFmtId="171" fontId="30" fillId="0" borderId="0">
      <alignment wrapText="1"/>
    </xf>
  </cellStyleXfs>
  <cellXfs count="456">
    <xf numFmtId="0" fontId="0" fillId="0" borderId="0" xfId="0"/>
    <xf numFmtId="0" fontId="5" fillId="0" borderId="0" xfId="0" quotePrefix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quotePrefix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4" fillId="0" borderId="0" xfId="0" quotePrefix="1" applyFont="1" applyFill="1" applyBorder="1" applyAlignment="1">
      <alignment horizontal="center" vertical="center"/>
    </xf>
    <xf numFmtId="0" fontId="5" fillId="0" borderId="3" xfId="245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9" fillId="0" borderId="0" xfId="245" applyFont="1" applyFill="1"/>
    <xf numFmtId="0" fontId="5" fillId="0" borderId="13" xfId="0" applyFont="1" applyFill="1" applyBorder="1" applyAlignment="1">
      <alignment horizontal="center" vertical="center" wrapText="1"/>
    </xf>
    <xf numFmtId="0" fontId="4" fillId="0" borderId="3" xfId="245" applyFont="1" applyFill="1" applyBorder="1" applyAlignment="1">
      <alignment horizontal="left" vertical="center" wrapText="1"/>
    </xf>
    <xf numFmtId="170" fontId="5" fillId="0" borderId="0" xfId="0" quotePrefix="1" applyNumberFormat="1" applyFont="1" applyFill="1" applyBorder="1" applyAlignment="1">
      <alignment vertical="center" wrapTex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3" xfId="0" quotePrefix="1" applyNumberFormat="1" applyFont="1" applyFill="1" applyBorder="1" applyAlignment="1">
      <alignment horizontal="center" vertical="center" wrapText="1"/>
    </xf>
    <xf numFmtId="0" fontId="64" fillId="0" borderId="0" xfId="0" applyFont="1" applyFill="1"/>
    <xf numFmtId="170" fontId="5" fillId="0" borderId="0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vertical="center"/>
    </xf>
    <xf numFmtId="0" fontId="65" fillId="0" borderId="0" xfId="0" applyFont="1" applyFill="1" applyBorder="1" applyAlignment="1">
      <alignment vertical="center"/>
    </xf>
    <xf numFmtId="0" fontId="65" fillId="0" borderId="0" xfId="0" applyFont="1" applyFill="1" applyBorder="1" applyAlignment="1">
      <alignment horizontal="right" vertical="center"/>
    </xf>
    <xf numFmtId="0" fontId="65" fillId="0" borderId="0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left" vertical="center" wrapText="1"/>
    </xf>
    <xf numFmtId="0" fontId="65" fillId="0" borderId="0" xfId="0" applyFont="1" applyFill="1" applyAlignment="1">
      <alignment horizontal="center" vertical="center"/>
    </xf>
    <xf numFmtId="0" fontId="65" fillId="0" borderId="3" xfId="0" applyFont="1" applyFill="1" applyBorder="1" applyAlignment="1">
      <alignment horizontal="left" vertical="center"/>
    </xf>
    <xf numFmtId="0" fontId="65" fillId="0" borderId="3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left" vertical="center"/>
    </xf>
    <xf numFmtId="0" fontId="68" fillId="0" borderId="0" xfId="0" applyFont="1" applyFill="1" applyBorder="1" applyAlignment="1">
      <alignment horizontal="center" vertical="center"/>
    </xf>
    <xf numFmtId="0" fontId="65" fillId="0" borderId="0" xfId="0" applyFont="1" applyFill="1" applyAlignment="1">
      <alignment horizontal="left" vertical="center"/>
    </xf>
    <xf numFmtId="0" fontId="65" fillId="0" borderId="3" xfId="0" applyFont="1" applyFill="1" applyBorder="1" applyAlignment="1">
      <alignment horizontal="center" vertical="center" wrapText="1"/>
    </xf>
    <xf numFmtId="0" fontId="65" fillId="0" borderId="13" xfId="0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/>
    </xf>
    <xf numFmtId="170" fontId="65" fillId="0" borderId="3" xfId="0" applyNumberFormat="1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left" vertical="center" wrapText="1"/>
    </xf>
    <xf numFmtId="0" fontId="65" fillId="0" borderId="3" xfId="245" applyFont="1" applyFill="1" applyBorder="1" applyAlignment="1">
      <alignment horizontal="left" vertical="center" wrapText="1"/>
    </xf>
    <xf numFmtId="0" fontId="68" fillId="0" borderId="0" xfId="0" applyFont="1" applyFill="1" applyBorder="1" applyAlignment="1">
      <alignment vertical="center"/>
    </xf>
    <xf numFmtId="0" fontId="65" fillId="0" borderId="0" xfId="0" applyFont="1" applyFill="1" applyAlignment="1">
      <alignment vertical="center"/>
    </xf>
    <xf numFmtId="0" fontId="65" fillId="0" borderId="0" xfId="0" applyFont="1" applyFill="1" applyBorder="1" applyAlignment="1">
      <alignment vertical="center" wrapText="1"/>
    </xf>
    <xf numFmtId="0" fontId="65" fillId="0" borderId="0" xfId="0" applyFont="1" applyFill="1" applyAlignment="1">
      <alignment horizontal="right" vertical="center"/>
    </xf>
    <xf numFmtId="49" fontId="65" fillId="0" borderId="3" xfId="0" applyNumberFormat="1" applyFont="1" applyFill="1" applyBorder="1" applyAlignment="1">
      <alignment horizontal="left" vertical="center" wrapText="1"/>
    </xf>
    <xf numFmtId="0" fontId="70" fillId="0" borderId="0" xfId="0" applyFont="1" applyFill="1" applyBorder="1" applyAlignment="1">
      <alignment vertical="center"/>
    </xf>
    <xf numFmtId="0" fontId="65" fillId="0" borderId="3" xfId="245" applyFont="1" applyFill="1" applyBorder="1" applyAlignment="1">
      <alignment horizontal="center" vertical="center"/>
    </xf>
    <xf numFmtId="0" fontId="68" fillId="0" borderId="0" xfId="245" applyFont="1" applyFill="1" applyBorder="1" applyAlignment="1">
      <alignment horizontal="center" vertical="center"/>
    </xf>
    <xf numFmtId="0" fontId="65" fillId="0" borderId="3" xfId="245" applyFont="1" applyFill="1" applyBorder="1" applyAlignment="1">
      <alignment horizontal="center" vertical="center" wrapText="1"/>
    </xf>
    <xf numFmtId="0" fontId="68" fillId="0" borderId="3" xfId="245" applyFont="1" applyFill="1" applyBorder="1" applyAlignment="1">
      <alignment horizontal="left" vertical="center" wrapText="1"/>
    </xf>
    <xf numFmtId="0" fontId="65" fillId="0" borderId="0" xfId="245" applyFont="1" applyFill="1" applyBorder="1" applyAlignment="1">
      <alignment vertical="center"/>
    </xf>
    <xf numFmtId="0" fontId="65" fillId="0" borderId="0" xfId="245" applyFont="1" applyFill="1" applyBorder="1" applyAlignment="1">
      <alignment horizontal="center" vertical="center"/>
    </xf>
    <xf numFmtId="0" fontId="68" fillId="0" borderId="0" xfId="245" applyFont="1" applyFill="1" applyBorder="1" applyAlignment="1">
      <alignment vertical="center"/>
    </xf>
    <xf numFmtId="0" fontId="68" fillId="0" borderId="3" xfId="245" applyFont="1" applyFill="1" applyBorder="1" applyAlignment="1">
      <alignment horizontal="center" vertical="center"/>
    </xf>
    <xf numFmtId="0" fontId="65" fillId="0" borderId="0" xfId="245" applyFont="1" applyFill="1" applyBorder="1" applyAlignment="1">
      <alignment horizontal="left" vertical="center" wrapText="1"/>
    </xf>
    <xf numFmtId="0" fontId="65" fillId="0" borderId="0" xfId="245" applyFont="1" applyFill="1" applyBorder="1" applyAlignment="1">
      <alignment vertical="center" wrapText="1"/>
    </xf>
    <xf numFmtId="0" fontId="65" fillId="0" borderId="3" xfId="0" quotePrefix="1" applyNumberFormat="1" applyFont="1" applyFill="1" applyBorder="1" applyAlignment="1">
      <alignment horizontal="center" vertical="center"/>
    </xf>
    <xf numFmtId="0" fontId="65" fillId="0" borderId="3" xfId="0" applyNumberFormat="1" applyFont="1" applyFill="1" applyBorder="1" applyAlignment="1">
      <alignment horizontal="center" vertical="center"/>
    </xf>
    <xf numFmtId="170" fontId="65" fillId="0" borderId="0" xfId="0" applyNumberFormat="1" applyFont="1" applyFill="1" applyBorder="1" applyAlignment="1">
      <alignment horizontal="center" vertical="center" wrapText="1"/>
    </xf>
    <xf numFmtId="0" fontId="65" fillId="0" borderId="0" xfId="0" applyFont="1" applyFill="1"/>
    <xf numFmtId="0" fontId="65" fillId="0" borderId="3" xfId="237" applyFont="1" applyFill="1" applyBorder="1" applyAlignment="1">
      <alignment horizontal="center" vertical="center"/>
    </xf>
    <xf numFmtId="0" fontId="65" fillId="0" borderId="3" xfId="237" applyNumberFormat="1" applyFont="1" applyFill="1" applyBorder="1" applyAlignment="1">
      <alignment horizontal="center" vertical="center" wrapText="1"/>
    </xf>
    <xf numFmtId="170" fontId="65" fillId="0" borderId="3" xfId="237" applyNumberFormat="1" applyFont="1" applyFill="1" applyBorder="1" applyAlignment="1">
      <alignment horizontal="center" vertical="center" wrapText="1"/>
    </xf>
    <xf numFmtId="0" fontId="65" fillId="0" borderId="3" xfId="237" applyNumberFormat="1" applyFont="1" applyFill="1" applyBorder="1" applyAlignment="1">
      <alignment horizontal="left" vertical="center" wrapText="1"/>
    </xf>
    <xf numFmtId="0" fontId="65" fillId="0" borderId="3" xfId="237" applyNumberFormat="1" applyFont="1" applyFill="1" applyBorder="1" applyAlignment="1">
      <alignment horizontal="left" vertical="top" wrapText="1"/>
    </xf>
    <xf numFmtId="49" fontId="65" fillId="0" borderId="3" xfId="237" applyNumberFormat="1" applyFont="1" applyFill="1" applyBorder="1" applyAlignment="1">
      <alignment horizontal="left" vertical="center" wrapText="1"/>
    </xf>
    <xf numFmtId="3" fontId="65" fillId="0" borderId="0" xfId="0" applyNumberFormat="1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left" vertical="center" wrapText="1" shrinkToFit="1"/>
    </xf>
    <xf numFmtId="0" fontId="65" fillId="0" borderId="14" xfId="0" applyFont="1" applyFill="1" applyBorder="1" applyAlignment="1">
      <alignment horizontal="center" vertical="center"/>
    </xf>
    <xf numFmtId="0" fontId="65" fillId="0" borderId="14" xfId="0" applyNumberFormat="1" applyFont="1" applyFill="1" applyBorder="1" applyAlignment="1">
      <alignment horizontal="center" vertical="center"/>
    </xf>
    <xf numFmtId="0" fontId="65" fillId="0" borderId="0" xfId="0" applyNumberFormat="1" applyFont="1" applyFill="1" applyBorder="1" applyAlignment="1">
      <alignment horizontal="center" vertical="center"/>
    </xf>
    <xf numFmtId="49" fontId="65" fillId="0" borderId="0" xfId="0" applyNumberFormat="1" applyFont="1" applyFill="1" applyBorder="1" applyAlignment="1">
      <alignment horizontal="center" vertical="center" wrapText="1"/>
    </xf>
    <xf numFmtId="49" fontId="65" fillId="0" borderId="0" xfId="0" applyNumberFormat="1" applyFont="1" applyFill="1" applyBorder="1" applyAlignment="1">
      <alignment horizontal="left" vertical="center" wrapText="1"/>
    </xf>
    <xf numFmtId="3" fontId="68" fillId="0" borderId="3" xfId="0" applyNumberFormat="1" applyFont="1" applyFill="1" applyBorder="1" applyAlignment="1">
      <alignment horizontal="center" vertical="center" wrapText="1"/>
    </xf>
    <xf numFmtId="1" fontId="65" fillId="0" borderId="0" xfId="0" applyNumberFormat="1" applyFont="1" applyFill="1" applyBorder="1" applyAlignment="1">
      <alignment horizontal="center" vertical="center"/>
    </xf>
    <xf numFmtId="0" fontId="68" fillId="0" borderId="0" xfId="0" applyFont="1" applyFill="1" applyBorder="1" applyAlignment="1">
      <alignment horizontal="right" vertical="center"/>
    </xf>
    <xf numFmtId="170" fontId="65" fillId="0" borderId="0" xfId="0" applyNumberFormat="1" applyFont="1" applyFill="1" applyAlignment="1">
      <alignment vertical="center"/>
    </xf>
    <xf numFmtId="0" fontId="68" fillId="0" borderId="0" xfId="0" applyFont="1" applyFill="1" applyBorder="1" applyAlignment="1">
      <alignment horizontal="left" vertical="center"/>
    </xf>
    <xf numFmtId="0" fontId="68" fillId="0" borderId="15" xfId="0" applyFont="1" applyFill="1" applyBorder="1" applyAlignment="1">
      <alignment horizontal="left" vertical="center" wrapText="1"/>
    </xf>
    <xf numFmtId="0" fontId="65" fillId="0" borderId="3" xfId="0" applyNumberFormat="1" applyFont="1" applyFill="1" applyBorder="1" applyAlignment="1">
      <alignment horizontal="center" vertical="center" wrapText="1" shrinkToFit="1"/>
    </xf>
    <xf numFmtId="3" fontId="65" fillId="0" borderId="16" xfId="0" applyNumberFormat="1" applyFont="1" applyFill="1" applyBorder="1" applyAlignment="1">
      <alignment vertical="center" wrapText="1"/>
    </xf>
    <xf numFmtId="169" fontId="68" fillId="0" borderId="0" xfId="0" applyNumberFormat="1" applyFont="1" applyFill="1" applyBorder="1" applyAlignment="1">
      <alignment horizontal="right" vertical="center" wrapText="1"/>
    </xf>
    <xf numFmtId="169" fontId="68" fillId="0" borderId="0" xfId="0" applyNumberFormat="1" applyFont="1" applyFill="1" applyBorder="1" applyAlignment="1">
      <alignment horizontal="center" vertical="center" wrapText="1"/>
    </xf>
    <xf numFmtId="170" fontId="68" fillId="0" borderId="0" xfId="0" applyNumberFormat="1" applyFont="1" applyFill="1" applyBorder="1" applyAlignment="1">
      <alignment horizontal="center" vertical="center" wrapText="1"/>
    </xf>
    <xf numFmtId="170" fontId="68" fillId="0" borderId="0" xfId="0" applyNumberFormat="1" applyFont="1" applyFill="1" applyBorder="1" applyAlignment="1">
      <alignment horizontal="center" vertical="center"/>
    </xf>
    <xf numFmtId="170" fontId="68" fillId="0" borderId="0" xfId="0" applyNumberFormat="1" applyFont="1" applyFill="1" applyBorder="1" applyAlignment="1">
      <alignment vertical="center"/>
    </xf>
    <xf numFmtId="0" fontId="65" fillId="0" borderId="3" xfId="0" applyFont="1" applyFill="1" applyBorder="1" applyAlignment="1">
      <alignment horizontal="center" vertical="center" wrapText="1" shrinkToFit="1"/>
    </xf>
    <xf numFmtId="3" fontId="65" fillId="0" borderId="3" xfId="0" applyNumberFormat="1" applyFont="1" applyFill="1" applyBorder="1" applyAlignment="1">
      <alignment horizontal="center" vertical="center" wrapText="1" shrinkToFit="1"/>
    </xf>
    <xf numFmtId="0" fontId="65" fillId="0" borderId="15" xfId="0" applyFont="1" applyFill="1" applyBorder="1" applyAlignment="1">
      <alignment vertical="center"/>
    </xf>
    <xf numFmtId="0" fontId="65" fillId="0" borderId="15" xfId="0" applyFont="1" applyFill="1" applyBorder="1" applyAlignment="1">
      <alignment horizontal="center" vertical="center"/>
    </xf>
    <xf numFmtId="170" fontId="72" fillId="0" borderId="3" xfId="0" applyNumberFormat="1" applyFont="1" applyFill="1" applyBorder="1" applyAlignment="1">
      <alignment horizontal="center" vertical="center" wrapText="1"/>
    </xf>
    <xf numFmtId="169" fontId="68" fillId="0" borderId="0" xfId="0" applyNumberFormat="1" applyFont="1" applyFill="1" applyBorder="1" applyAlignment="1">
      <alignment horizontal="right" vertical="center"/>
    </xf>
    <xf numFmtId="0" fontId="66" fillId="0" borderId="0" xfId="0" applyFont="1" applyFill="1" applyAlignment="1">
      <alignment vertical="center"/>
    </xf>
    <xf numFmtId="0" fontId="66" fillId="0" borderId="0" xfId="0" applyFont="1" applyFill="1"/>
    <xf numFmtId="0" fontId="66" fillId="0" borderId="0" xfId="0" applyFont="1" applyFill="1" applyAlignment="1">
      <alignment horizontal="center" vertical="center"/>
    </xf>
    <xf numFmtId="0" fontId="65" fillId="0" borderId="3" xfId="0" applyNumberFormat="1" applyFont="1" applyFill="1" applyBorder="1"/>
    <xf numFmtId="0" fontId="65" fillId="0" borderId="0" xfId="0" applyFont="1" applyFill="1" applyAlignment="1"/>
    <xf numFmtId="0" fontId="68" fillId="0" borderId="0" xfId="0" applyFont="1" applyFill="1" applyAlignment="1">
      <alignment horizontal="right"/>
    </xf>
    <xf numFmtId="0" fontId="65" fillId="0" borderId="0" xfId="0" applyFont="1" applyFill="1" applyBorder="1" applyAlignment="1"/>
    <xf numFmtId="0" fontId="65" fillId="0" borderId="0" xfId="0" applyFont="1" applyFill="1" applyBorder="1" applyAlignment="1">
      <alignment horizontal="center"/>
    </xf>
    <xf numFmtId="0" fontId="68" fillId="0" borderId="0" xfId="0" applyFont="1" applyFill="1" applyAlignment="1">
      <alignment horizontal="right" vertical="center"/>
    </xf>
    <xf numFmtId="0" fontId="67" fillId="0" borderId="0" xfId="0" applyFont="1" applyFill="1" applyAlignment="1">
      <alignment vertical="center"/>
    </xf>
    <xf numFmtId="0" fontId="70" fillId="0" borderId="0" xfId="0" applyFont="1" applyFill="1" applyAlignment="1">
      <alignment vertical="center"/>
    </xf>
    <xf numFmtId="0" fontId="73" fillId="0" borderId="0" xfId="0" applyFont="1" applyFill="1" applyBorder="1" applyAlignment="1">
      <alignment horizontal="left" vertical="center"/>
    </xf>
    <xf numFmtId="169" fontId="73" fillId="0" borderId="0" xfId="0" applyNumberFormat="1" applyFont="1" applyFill="1" applyBorder="1" applyAlignment="1">
      <alignment horizontal="right" vertical="center"/>
    </xf>
    <xf numFmtId="0" fontId="70" fillId="0" borderId="0" xfId="0" applyFont="1" applyFill="1" applyBorder="1" applyAlignment="1">
      <alignment horizontal="center" vertical="center"/>
    </xf>
    <xf numFmtId="0" fontId="70" fillId="0" borderId="3" xfId="0" applyFont="1" applyFill="1" applyBorder="1" applyAlignment="1">
      <alignment horizontal="center" vertical="center" wrapText="1"/>
    </xf>
    <xf numFmtId="0" fontId="70" fillId="0" borderId="3" xfId="0" applyFont="1" applyFill="1" applyBorder="1" applyAlignment="1">
      <alignment horizontal="center" vertical="center"/>
    </xf>
    <xf numFmtId="0" fontId="80" fillId="0" borderId="3" xfId="0" applyFont="1" applyFill="1" applyBorder="1" applyAlignment="1">
      <alignment horizontal="center" vertical="center" wrapText="1"/>
    </xf>
    <xf numFmtId="0" fontId="80" fillId="0" borderId="3" xfId="0" applyFont="1" applyFill="1" applyBorder="1" applyAlignment="1">
      <alignment horizontal="center" vertical="center"/>
    </xf>
    <xf numFmtId="0" fontId="70" fillId="0" borderId="0" xfId="0" applyFont="1" applyFill="1" applyBorder="1" applyAlignment="1">
      <alignment horizontal="right" vertical="center"/>
    </xf>
    <xf numFmtId="0" fontId="74" fillId="0" borderId="0" xfId="0" applyFont="1"/>
    <xf numFmtId="0" fontId="75" fillId="0" borderId="0" xfId="0" applyFont="1" applyFill="1" applyBorder="1" applyAlignment="1">
      <alignment vertical="center"/>
    </xf>
    <xf numFmtId="0" fontId="70" fillId="0" borderId="0" xfId="0" applyFont="1" applyFill="1" applyBorder="1" applyAlignment="1">
      <alignment vertical="center" wrapText="1"/>
    </xf>
    <xf numFmtId="0" fontId="70" fillId="0" borderId="0" xfId="0" applyFont="1" applyFill="1" applyBorder="1" applyAlignment="1">
      <alignment horizontal="left" vertical="center" wrapText="1"/>
    </xf>
    <xf numFmtId="0" fontId="70" fillId="0" borderId="0" xfId="0" applyFont="1" applyFill="1" applyAlignment="1">
      <alignment horizontal="center" vertical="center"/>
    </xf>
    <xf numFmtId="0" fontId="70" fillId="0" borderId="14" xfId="0" applyFont="1" applyFill="1" applyBorder="1" applyAlignment="1">
      <alignment vertical="center"/>
    </xf>
    <xf numFmtId="0" fontId="70" fillId="0" borderId="17" xfId="0" applyFont="1" applyFill="1" applyBorder="1" applyAlignment="1">
      <alignment vertical="center"/>
    </xf>
    <xf numFmtId="0" fontId="70" fillId="0" borderId="3" xfId="0" applyFont="1" applyFill="1" applyBorder="1" applyAlignment="1">
      <alignment horizontal="left" vertical="center"/>
    </xf>
    <xf numFmtId="0" fontId="70" fillId="0" borderId="14" xfId="0" applyFont="1" applyFill="1" applyBorder="1" applyAlignment="1">
      <alignment vertical="center" wrapText="1"/>
    </xf>
    <xf numFmtId="0" fontId="70" fillId="0" borderId="17" xfId="0" applyFont="1" applyFill="1" applyBorder="1" applyAlignment="1">
      <alignment vertical="center" wrapText="1"/>
    </xf>
    <xf numFmtId="0" fontId="70" fillId="0" borderId="3" xfId="0" applyFont="1" applyFill="1" applyBorder="1" applyAlignment="1">
      <alignment vertical="center"/>
    </xf>
    <xf numFmtId="0" fontId="70" fillId="0" borderId="3" xfId="0" applyFont="1" applyFill="1" applyBorder="1" applyAlignment="1">
      <alignment vertical="center" wrapText="1"/>
    </xf>
    <xf numFmtId="0" fontId="70" fillId="0" borderId="18" xfId="0" applyFont="1" applyFill="1" applyBorder="1" applyAlignment="1">
      <alignment vertical="center" wrapText="1"/>
    </xf>
    <xf numFmtId="0" fontId="70" fillId="0" borderId="18" xfId="0" applyFont="1" applyFill="1" applyBorder="1" applyAlignment="1">
      <alignment vertical="center"/>
    </xf>
    <xf numFmtId="0" fontId="70" fillId="0" borderId="0" xfId="0" applyFont="1" applyFill="1" applyBorder="1" applyAlignment="1">
      <alignment horizontal="left" vertical="center"/>
    </xf>
    <xf numFmtId="0" fontId="73" fillId="0" borderId="0" xfId="0" applyFont="1" applyFill="1" applyBorder="1" applyAlignment="1">
      <alignment horizontal="center" vertical="center"/>
    </xf>
    <xf numFmtId="0" fontId="70" fillId="0" borderId="0" xfId="0" applyFont="1" applyFill="1" applyAlignment="1">
      <alignment horizontal="left" vertical="center"/>
    </xf>
    <xf numFmtId="0" fontId="70" fillId="0" borderId="13" xfId="0" applyFont="1" applyFill="1" applyBorder="1" applyAlignment="1">
      <alignment horizontal="center" vertical="center" wrapText="1"/>
    </xf>
    <xf numFmtId="0" fontId="70" fillId="0" borderId="3" xfId="182" applyFont="1" applyFill="1" applyBorder="1" applyAlignment="1">
      <alignment horizontal="left" vertical="center" wrapText="1"/>
      <protection locked="0"/>
    </xf>
    <xf numFmtId="3" fontId="70" fillId="0" borderId="3" xfId="0" applyNumberFormat="1" applyFont="1" applyFill="1" applyBorder="1" applyAlignment="1">
      <alignment horizontal="center" vertical="center" wrapText="1"/>
    </xf>
    <xf numFmtId="170" fontId="70" fillId="0" borderId="3" xfId="0" applyNumberFormat="1" applyFont="1" applyFill="1" applyBorder="1" applyAlignment="1">
      <alignment horizontal="center" vertical="center" wrapText="1"/>
    </xf>
    <xf numFmtId="0" fontId="73" fillId="0" borderId="3" xfId="182" applyFont="1" applyFill="1" applyBorder="1" applyAlignment="1">
      <alignment horizontal="left" vertical="center" wrapText="1"/>
      <protection locked="0"/>
    </xf>
    <xf numFmtId="0" fontId="73" fillId="0" borderId="3" xfId="0" applyFont="1" applyFill="1" applyBorder="1" applyAlignment="1">
      <alignment horizontal="left" vertical="center" wrapText="1"/>
    </xf>
    <xf numFmtId="0" fontId="73" fillId="0" borderId="3" xfId="0" applyFont="1" applyFill="1" applyBorder="1" applyAlignment="1" applyProtection="1">
      <alignment horizontal="left" vertical="center" wrapText="1"/>
      <protection locked="0"/>
    </xf>
    <xf numFmtId="0" fontId="70" fillId="0" borderId="3" xfId="0" applyFont="1" applyFill="1" applyBorder="1" applyAlignment="1" applyProtection="1">
      <alignment horizontal="left" vertical="center" wrapText="1"/>
      <protection locked="0"/>
    </xf>
    <xf numFmtId="0" fontId="70" fillId="0" borderId="3" xfId="0" applyFont="1" applyFill="1" applyBorder="1" applyAlignment="1">
      <alignment horizontal="left" vertical="center" wrapText="1"/>
    </xf>
    <xf numFmtId="0" fontId="70" fillId="0" borderId="3" xfId="245" applyFont="1" applyFill="1" applyBorder="1" applyAlignment="1">
      <alignment horizontal="left" vertical="center" wrapText="1"/>
    </xf>
    <xf numFmtId="0" fontId="73" fillId="0" borderId="0" xfId="0" applyFont="1" applyFill="1" applyBorder="1" applyAlignment="1">
      <alignment vertical="center"/>
    </xf>
    <xf numFmtId="0" fontId="79" fillId="0" borderId="0" xfId="0" applyFont="1" applyFill="1" applyBorder="1" applyAlignment="1">
      <alignment horizontal="center" vertical="center" wrapText="1"/>
    </xf>
    <xf numFmtId="0" fontId="80" fillId="0" borderId="0" xfId="0" applyFont="1" applyFill="1" applyBorder="1" applyAlignment="1">
      <alignment vertical="center"/>
    </xf>
    <xf numFmtId="0" fontId="80" fillId="0" borderId="0" xfId="0" applyFont="1" applyFill="1" applyBorder="1" applyAlignment="1">
      <alignment horizontal="center" vertical="center" wrapText="1"/>
    </xf>
    <xf numFmtId="0" fontId="80" fillId="0" borderId="13" xfId="0" applyFont="1" applyFill="1" applyBorder="1" applyAlignment="1">
      <alignment horizontal="center" vertical="center" wrapText="1"/>
    </xf>
    <xf numFmtId="0" fontId="79" fillId="0" borderId="0" xfId="0" applyFont="1" applyFill="1" applyBorder="1" applyAlignment="1">
      <alignment vertical="center"/>
    </xf>
    <xf numFmtId="0" fontId="80" fillId="0" borderId="3" xfId="0" applyFont="1" applyFill="1" applyBorder="1" applyAlignment="1">
      <alignment horizontal="left" vertical="center" wrapText="1"/>
    </xf>
    <xf numFmtId="0" fontId="80" fillId="0" borderId="3" xfId="0" quotePrefix="1" applyFont="1" applyFill="1" applyBorder="1" applyAlignment="1">
      <alignment horizontal="center" vertical="center"/>
    </xf>
    <xf numFmtId="3" fontId="80" fillId="0" borderId="3" xfId="0" quotePrefix="1" applyNumberFormat="1" applyFont="1" applyFill="1" applyBorder="1" applyAlignment="1">
      <alignment horizontal="center" vertical="center" wrapText="1"/>
    </xf>
    <xf numFmtId="170" fontId="80" fillId="0" borderId="3" xfId="0" quotePrefix="1" applyNumberFormat="1" applyFont="1" applyFill="1" applyBorder="1" applyAlignment="1">
      <alignment horizontal="center" vertical="center" wrapText="1"/>
    </xf>
    <xf numFmtId="49" fontId="80" fillId="0" borderId="3" xfId="0" quotePrefix="1" applyNumberFormat="1" applyFont="1" applyFill="1" applyBorder="1" applyAlignment="1">
      <alignment horizontal="left" vertical="center" wrapText="1"/>
    </xf>
    <xf numFmtId="3" fontId="80" fillId="0" borderId="3" xfId="0" applyNumberFormat="1" applyFont="1" applyFill="1" applyBorder="1" applyAlignment="1">
      <alignment horizontal="center" vertical="center" wrapText="1"/>
    </xf>
    <xf numFmtId="49" fontId="80" fillId="0" borderId="3" xfId="0" applyNumberFormat="1" applyFont="1" applyFill="1" applyBorder="1" applyAlignment="1">
      <alignment horizontal="left" vertical="center" wrapText="1"/>
    </xf>
    <xf numFmtId="0" fontId="80" fillId="0" borderId="0" xfId="0" applyFont="1" applyFill="1" applyAlignment="1">
      <alignment vertical="center"/>
    </xf>
    <xf numFmtId="0" fontId="79" fillId="0" borderId="3" xfId="0" applyFont="1" applyFill="1" applyBorder="1" applyAlignment="1">
      <alignment horizontal="left" vertical="center" wrapText="1"/>
    </xf>
    <xf numFmtId="0" fontId="79" fillId="0" borderId="3" xfId="0" quotePrefix="1" applyFont="1" applyFill="1" applyBorder="1" applyAlignment="1">
      <alignment horizontal="center" vertical="center"/>
    </xf>
    <xf numFmtId="3" fontId="79" fillId="0" borderId="3" xfId="0" quotePrefix="1" applyNumberFormat="1" applyFont="1" applyFill="1" applyBorder="1" applyAlignment="1">
      <alignment horizontal="center" vertical="center" wrapText="1"/>
    </xf>
    <xf numFmtId="49" fontId="79" fillId="0" borderId="3" xfId="0" quotePrefix="1" applyNumberFormat="1" applyFont="1" applyFill="1" applyBorder="1" applyAlignment="1">
      <alignment horizontal="left" vertical="center" wrapText="1"/>
    </xf>
    <xf numFmtId="0" fontId="80" fillId="0" borderId="3" xfId="0" applyFont="1" applyFill="1" applyBorder="1" applyAlignment="1">
      <alignment horizontal="left" vertical="center" wrapText="1" shrinkToFit="1"/>
    </xf>
    <xf numFmtId="0" fontId="80" fillId="0" borderId="3" xfId="182" applyFont="1" applyFill="1" applyBorder="1" applyAlignment="1">
      <alignment horizontal="left" vertical="center" wrapText="1"/>
      <protection locked="0"/>
    </xf>
    <xf numFmtId="0" fontId="80" fillId="0" borderId="3" xfId="0" applyFont="1" applyFill="1" applyBorder="1" applyAlignment="1" applyProtection="1">
      <alignment horizontal="left" vertical="center" wrapText="1"/>
      <protection locked="0"/>
    </xf>
    <xf numFmtId="0" fontId="80" fillId="0" borderId="3" xfId="0" applyFont="1" applyFill="1" applyBorder="1" applyAlignment="1">
      <alignment horizontal="center"/>
    </xf>
    <xf numFmtId="0" fontId="80" fillId="0" borderId="3" xfId="0" quotePrefix="1" applyFont="1" applyFill="1" applyBorder="1" applyAlignment="1">
      <alignment horizontal="center"/>
    </xf>
    <xf numFmtId="0" fontId="79" fillId="0" borderId="3" xfId="0" quotePrefix="1" applyFont="1" applyFill="1" applyBorder="1" applyAlignment="1">
      <alignment horizontal="center"/>
    </xf>
    <xf numFmtId="0" fontId="79" fillId="0" borderId="0" xfId="0" applyFont="1" applyFill="1" applyBorder="1" applyAlignment="1">
      <alignment horizontal="left" vertical="center" wrapText="1"/>
    </xf>
    <xf numFmtId="0" fontId="79" fillId="0" borderId="0" xfId="0" quotePrefix="1" applyFont="1" applyFill="1" applyBorder="1" applyAlignment="1">
      <alignment horizontal="center"/>
    </xf>
    <xf numFmtId="0" fontId="81" fillId="0" borderId="3" xfId="245" applyFont="1" applyFill="1" applyBorder="1" applyAlignment="1">
      <alignment horizontal="left" vertical="center" wrapText="1"/>
    </xf>
    <xf numFmtId="0" fontId="65" fillId="0" borderId="0" xfId="0" quotePrefix="1" applyFont="1" applyFill="1" applyBorder="1" applyAlignment="1">
      <alignment horizontal="center" vertical="center"/>
    </xf>
    <xf numFmtId="0" fontId="69" fillId="0" borderId="0" xfId="0" applyFont="1" applyFill="1" applyBorder="1" applyAlignment="1">
      <alignment horizontal="left" vertical="center" wrapText="1"/>
    </xf>
    <xf numFmtId="0" fontId="68" fillId="0" borderId="0" xfId="0" applyFont="1" applyFill="1" applyBorder="1" applyAlignment="1">
      <alignment horizontal="left" vertical="center" wrapText="1"/>
    </xf>
    <xf numFmtId="0" fontId="70" fillId="0" borderId="0" xfId="0" quotePrefix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quotePrefix="1" applyFont="1" applyFill="1" applyBorder="1" applyAlignment="1" applyProtection="1">
      <alignment horizontal="center" vertical="center"/>
      <protection locked="0"/>
    </xf>
    <xf numFmtId="1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1" fontId="5" fillId="22" borderId="14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0" xfId="0" applyNumberFormat="1" applyFont="1" applyFill="1" applyBorder="1" applyAlignment="1" applyProtection="1">
      <alignment horizontal="left" vertical="center" wrapText="1"/>
      <protection locked="0"/>
    </xf>
    <xf numFmtId="1" fontId="5" fillId="22" borderId="0" xfId="0" applyNumberFormat="1" applyFont="1" applyFill="1" applyBorder="1" applyAlignment="1" applyProtection="1">
      <alignment horizontal="center" vertical="center" wrapText="1"/>
      <protection locked="0"/>
    </xf>
    <xf numFmtId="49" fontId="80" fillId="0" borderId="14" xfId="0" quotePrefix="1" applyNumberFormat="1" applyFont="1" applyFill="1" applyBorder="1" applyAlignment="1">
      <alignment horizontal="left" vertical="center" wrapText="1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22" borderId="3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70" fontId="80" fillId="0" borderId="14" xfId="0" quotePrefix="1" applyNumberFormat="1" applyFont="1" applyFill="1" applyBorder="1" applyAlignment="1">
      <alignment horizontal="center" vertical="center" wrapText="1"/>
    </xf>
    <xf numFmtId="49" fontId="79" fillId="0" borderId="14" xfId="0" quotePrefix="1" applyNumberFormat="1" applyFont="1" applyFill="1" applyBorder="1" applyAlignment="1">
      <alignment horizontal="left" vertical="center" wrapText="1"/>
    </xf>
    <xf numFmtId="1" fontId="5" fillId="29" borderId="3" xfId="0" applyNumberFormat="1" applyFont="1" applyFill="1" applyBorder="1" applyAlignment="1">
      <alignment horizontal="center" vertical="center" wrapText="1"/>
    </xf>
    <xf numFmtId="1" fontId="4" fillId="29" borderId="3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3" fontId="5" fillId="29" borderId="3" xfId="0" applyNumberFormat="1" applyFont="1" applyFill="1" applyBorder="1" applyAlignment="1">
      <alignment horizontal="center" vertical="center" wrapText="1"/>
    </xf>
    <xf numFmtId="0" fontId="80" fillId="0" borderId="0" xfId="0" applyFont="1" applyFill="1" applyAlignment="1">
      <alignment horizontal="left" vertical="center"/>
    </xf>
    <xf numFmtId="1" fontId="80" fillId="29" borderId="3" xfId="0" applyNumberFormat="1" applyFont="1" applyFill="1" applyBorder="1" applyAlignment="1" applyProtection="1">
      <alignment horizontal="center" vertical="center" wrapText="1"/>
    </xf>
    <xf numFmtId="1" fontId="80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79" fillId="29" borderId="3" xfId="0" applyNumberFormat="1" applyFont="1" applyFill="1" applyBorder="1" applyAlignment="1" applyProtection="1">
      <alignment horizontal="center" vertical="center" wrapText="1"/>
    </xf>
    <xf numFmtId="1" fontId="80" fillId="22" borderId="3" xfId="0" applyNumberFormat="1" applyFont="1" applyFill="1" applyBorder="1" applyAlignment="1" applyProtection="1">
      <alignment horizontal="center" vertical="center" wrapText="1"/>
      <protection locked="0"/>
    </xf>
    <xf numFmtId="1" fontId="80" fillId="29" borderId="3" xfId="0" applyNumberFormat="1" applyFont="1" applyFill="1" applyBorder="1" applyAlignment="1">
      <alignment horizontal="center" vertical="center" wrapText="1"/>
    </xf>
    <xf numFmtId="1" fontId="80" fillId="0" borderId="3" xfId="0" applyNumberFormat="1" applyFont="1" applyFill="1" applyBorder="1" applyAlignment="1" applyProtection="1">
      <alignment horizontal="center" vertical="center" wrapText="1"/>
    </xf>
    <xf numFmtId="0" fontId="80" fillId="0" borderId="0" xfId="0" applyFont="1" applyFill="1" applyBorder="1" applyAlignment="1">
      <alignment horizontal="center" vertical="center"/>
    </xf>
    <xf numFmtId="4" fontId="65" fillId="0" borderId="3" xfId="237" applyNumberFormat="1" applyFont="1" applyFill="1" applyBorder="1" applyAlignment="1">
      <alignment horizontal="center" vertical="center" wrapText="1"/>
    </xf>
    <xf numFmtId="4" fontId="70" fillId="0" borderId="3" xfId="0" applyNumberFormat="1" applyFont="1" applyFill="1" applyBorder="1" applyAlignment="1">
      <alignment horizontal="center" vertical="center" wrapText="1"/>
    </xf>
    <xf numFmtId="2" fontId="65" fillId="0" borderId="3" xfId="237" applyNumberFormat="1" applyFont="1" applyFill="1" applyBorder="1" applyAlignment="1">
      <alignment horizontal="center" vertical="center" wrapText="1"/>
    </xf>
    <xf numFmtId="1" fontId="65" fillId="0" borderId="3" xfId="0" applyNumberFormat="1" applyFont="1" applyFill="1" applyBorder="1" applyAlignment="1">
      <alignment horizontal="center" vertical="center" wrapText="1"/>
    </xf>
    <xf numFmtId="1" fontId="65" fillId="0" borderId="3" xfId="0" applyNumberFormat="1" applyFont="1" applyFill="1" applyBorder="1" applyAlignment="1">
      <alignment horizontal="center" vertical="center"/>
    </xf>
    <xf numFmtId="0" fontId="6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3" fontId="65" fillId="0" borderId="3" xfId="0" applyNumberFormat="1" applyFont="1" applyFill="1" applyBorder="1" applyAlignment="1">
      <alignment horizontal="center" vertical="center" wrapText="1"/>
    </xf>
    <xf numFmtId="0" fontId="65" fillId="0" borderId="0" xfId="0" applyFont="1" applyFill="1" applyAlignment="1">
      <alignment vertical="center"/>
    </xf>
    <xf numFmtId="3" fontId="65" fillId="0" borderId="3" xfId="0" applyNumberFormat="1" applyFont="1" applyFill="1" applyBorder="1" applyAlignment="1">
      <alignment horizontal="center" vertical="center" wrapText="1"/>
    </xf>
    <xf numFmtId="170" fontId="65" fillId="0" borderId="3" xfId="0" applyNumberFormat="1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 shrinkToFit="1"/>
    </xf>
    <xf numFmtId="0" fontId="5" fillId="30" borderId="3" xfId="0" applyFont="1" applyFill="1" applyBorder="1" applyAlignment="1" applyProtection="1">
      <alignment horizontal="left" vertical="center" wrapText="1"/>
      <protection locked="0"/>
    </xf>
    <xf numFmtId="0" fontId="5" fillId="30" borderId="3" xfId="0" quotePrefix="1" applyFont="1" applyFill="1" applyBorder="1" applyAlignment="1" applyProtection="1">
      <alignment horizontal="center" vertical="center"/>
      <protection locked="0"/>
    </xf>
    <xf numFmtId="1" fontId="80" fillId="30" borderId="3" xfId="0" applyNumberFormat="1" applyFont="1" applyFill="1" applyBorder="1" applyAlignment="1" applyProtection="1">
      <alignment horizontal="center" vertical="center" wrapText="1"/>
      <protection locked="0"/>
    </xf>
    <xf numFmtId="0" fontId="80" fillId="0" borderId="3" xfId="0" quotePrefix="1" applyFont="1" applyFill="1" applyBorder="1" applyAlignment="1" applyProtection="1">
      <alignment horizontal="center" vertical="center"/>
      <protection locked="0"/>
    </xf>
    <xf numFmtId="3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4" fillId="29" borderId="3" xfId="0" applyNumberFormat="1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left" vertical="center" wrapText="1"/>
    </xf>
    <xf numFmtId="0" fontId="80" fillId="0" borderId="3" xfId="0" applyFont="1" applyFill="1" applyBorder="1" applyAlignment="1">
      <alignment horizontal="center" vertical="center"/>
    </xf>
    <xf numFmtId="0" fontId="87" fillId="0" borderId="3" xfId="0" applyFont="1" applyFill="1" applyBorder="1" applyAlignment="1" applyProtection="1">
      <alignment horizontal="left" vertical="center" wrapText="1"/>
      <protection locked="0"/>
    </xf>
    <xf numFmtId="0" fontId="87" fillId="0" borderId="3" xfId="0" applyFont="1" applyBorder="1" applyAlignment="1">
      <alignment wrapText="1"/>
    </xf>
    <xf numFmtId="170" fontId="65" fillId="0" borderId="3" xfId="0" applyNumberFormat="1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/>
    </xf>
    <xf numFmtId="0" fontId="65" fillId="0" borderId="0" xfId="0" applyFont="1" applyFill="1" applyAlignment="1">
      <alignment vertical="center"/>
    </xf>
    <xf numFmtId="169" fontId="65" fillId="0" borderId="3" xfId="237" applyNumberFormat="1" applyFont="1" applyFill="1" applyBorder="1" applyAlignment="1">
      <alignment horizontal="center" vertical="center" wrapText="1"/>
    </xf>
    <xf numFmtId="1" fontId="80" fillId="31" borderId="3" xfId="0" applyNumberFormat="1" applyFont="1" applyFill="1" applyBorder="1" applyAlignment="1" applyProtection="1">
      <alignment horizontal="center" vertical="center" wrapText="1"/>
      <protection locked="0"/>
    </xf>
    <xf numFmtId="0" fontId="70" fillId="0" borderId="3" xfId="0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/>
    </xf>
    <xf numFmtId="170" fontId="65" fillId="0" borderId="3" xfId="0" applyNumberFormat="1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/>
    </xf>
    <xf numFmtId="3" fontId="70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3" fontId="65" fillId="0" borderId="3" xfId="0" applyNumberFormat="1" applyFont="1" applyFill="1" applyBorder="1" applyAlignment="1">
      <alignment horizontal="center" vertical="center" wrapText="1"/>
    </xf>
    <xf numFmtId="49" fontId="65" fillId="0" borderId="3" xfId="0" applyNumberFormat="1" applyFont="1" applyFill="1" applyBorder="1" applyAlignment="1">
      <alignment horizontal="left" vertical="center" wrapText="1"/>
    </xf>
    <xf numFmtId="0" fontId="65" fillId="0" borderId="0" xfId="0" applyFont="1" applyFill="1" applyAlignment="1">
      <alignment vertical="center"/>
    </xf>
    <xf numFmtId="0" fontId="92" fillId="0" borderId="3" xfId="0" applyFont="1" applyFill="1" applyBorder="1" applyAlignment="1" applyProtection="1">
      <alignment horizontal="left" vertical="center" wrapText="1"/>
      <protection locked="0"/>
    </xf>
    <xf numFmtId="3" fontId="65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9" fontId="65" fillId="0" borderId="3" xfId="237" applyNumberFormat="1" applyFont="1" applyFill="1" applyBorder="1" applyAlignment="1">
      <alignment horizontal="center" vertical="center" wrapText="1"/>
    </xf>
    <xf numFmtId="1" fontId="79" fillId="0" borderId="0" xfId="0" quotePrefix="1" applyNumberFormat="1" applyFont="1" applyFill="1" applyBorder="1" applyAlignment="1">
      <alignment horizontal="center"/>
    </xf>
    <xf numFmtId="0" fontId="5" fillId="0" borderId="25" xfId="0" applyFont="1" applyFill="1" applyBorder="1" applyAlignment="1">
      <alignment vertical="center"/>
    </xf>
    <xf numFmtId="3" fontId="79" fillId="0" borderId="0" xfId="0" quotePrefix="1" applyNumberFormat="1" applyFont="1" applyFill="1" applyBorder="1" applyAlignment="1">
      <alignment horizontal="center"/>
    </xf>
    <xf numFmtId="0" fontId="5" fillId="0" borderId="0" xfId="245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 shrinkToFit="1"/>
    </xf>
    <xf numFmtId="0" fontId="4" fillId="0" borderId="0" xfId="245" applyFont="1" applyFill="1" applyBorder="1" applyAlignment="1">
      <alignment horizontal="center" vertical="center" wrapText="1"/>
    </xf>
    <xf numFmtId="170" fontId="5" fillId="0" borderId="0" xfId="0" quotePrefix="1" applyNumberFormat="1" applyFont="1" applyFill="1" applyBorder="1" applyAlignment="1">
      <alignment horizontal="center" vertical="center" wrapText="1"/>
    </xf>
    <xf numFmtId="170" fontId="5" fillId="0" borderId="25" xfId="0" quotePrefix="1" applyNumberFormat="1" applyFont="1" applyFill="1" applyBorder="1" applyAlignment="1">
      <alignment horizontal="center" vertical="center" wrapText="1"/>
    </xf>
    <xf numFmtId="0" fontId="93" fillId="0" borderId="0" xfId="245" applyFont="1" applyFill="1"/>
    <xf numFmtId="0" fontId="94" fillId="0" borderId="0" xfId="0" applyFont="1" applyFill="1"/>
    <xf numFmtId="0" fontId="5" fillId="0" borderId="0" xfId="0" applyFont="1" applyFill="1" applyBorder="1" applyAlignment="1">
      <alignment vertical="center"/>
    </xf>
    <xf numFmtId="3" fontId="65" fillId="0" borderId="3" xfId="0" applyNumberFormat="1" applyFont="1" applyFill="1" applyBorder="1" applyAlignment="1">
      <alignment horizontal="center" vertical="center" wrapText="1"/>
    </xf>
    <xf numFmtId="1" fontId="80" fillId="31" borderId="3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3" fontId="65" fillId="0" borderId="3" xfId="0" applyNumberFormat="1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center" vertical="center"/>
    </xf>
    <xf numFmtId="0" fontId="87" fillId="32" borderId="3" xfId="0" applyFont="1" applyFill="1" applyBorder="1" applyAlignment="1" applyProtection="1">
      <alignment horizontal="left" vertical="center" wrapText="1"/>
      <protection locked="0"/>
    </xf>
    <xf numFmtId="3" fontId="5" fillId="0" borderId="0" xfId="0" quotePrefix="1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vertical="center"/>
    </xf>
    <xf numFmtId="0" fontId="80" fillId="0" borderId="3" xfId="0" applyFont="1" applyFill="1" applyBorder="1" applyAlignment="1">
      <alignment horizontal="center" vertical="center"/>
    </xf>
    <xf numFmtId="3" fontId="65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1" fontId="70" fillId="29" borderId="3" xfId="0" applyNumberFormat="1" applyFont="1" applyFill="1" applyBorder="1" applyAlignment="1">
      <alignment horizontal="center" vertical="center" wrapText="1"/>
    </xf>
    <xf numFmtId="1" fontId="70" fillId="0" borderId="3" xfId="0" applyNumberFormat="1" applyFont="1" applyFill="1" applyBorder="1" applyAlignment="1">
      <alignment horizontal="center" vertical="center" wrapText="1"/>
    </xf>
    <xf numFmtId="3" fontId="70" fillId="0" borderId="3" xfId="245" applyNumberFormat="1" applyFont="1" applyFill="1" applyBorder="1" applyAlignment="1">
      <alignment horizontal="center" vertical="center" wrapText="1"/>
    </xf>
    <xf numFmtId="1" fontId="70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73" fillId="29" borderId="3" xfId="0" applyNumberFormat="1" applyFont="1" applyFill="1" applyBorder="1" applyAlignment="1">
      <alignment horizontal="center" vertical="center" wrapText="1"/>
    </xf>
    <xf numFmtId="1" fontId="73" fillId="29" borderId="3" xfId="0" applyNumberFormat="1" applyFont="1" applyFill="1" applyBorder="1" applyAlignment="1" applyProtection="1">
      <alignment horizontal="center" vertical="center" wrapText="1"/>
    </xf>
    <xf numFmtId="3" fontId="70" fillId="0" borderId="3" xfId="0" quotePrefix="1" applyNumberFormat="1" applyFont="1" applyFill="1" applyBorder="1" applyAlignment="1">
      <alignment horizontal="center" vertical="center" wrapText="1"/>
    </xf>
    <xf numFmtId="0" fontId="73" fillId="0" borderId="14" xfId="0" applyFont="1" applyFill="1" applyBorder="1" applyAlignment="1">
      <alignment horizontal="center" vertical="center" wrapText="1"/>
    </xf>
    <xf numFmtId="0" fontId="73" fillId="0" borderId="18" xfId="0" applyFont="1" applyFill="1" applyBorder="1" applyAlignment="1">
      <alignment horizontal="center" vertical="center" wrapText="1"/>
    </xf>
    <xf numFmtId="0" fontId="73" fillId="0" borderId="17" xfId="0" applyFont="1" applyFill="1" applyBorder="1" applyAlignment="1">
      <alignment horizontal="center" vertical="center" wrapText="1"/>
    </xf>
    <xf numFmtId="0" fontId="73" fillId="0" borderId="3" xfId="0" applyFont="1" applyFill="1" applyBorder="1" applyAlignment="1">
      <alignment horizontal="center" vertical="center" wrapText="1"/>
    </xf>
    <xf numFmtId="0" fontId="70" fillId="0" borderId="18" xfId="0" applyFont="1" applyFill="1" applyBorder="1" applyAlignment="1">
      <alignment horizontal="left" vertical="center" wrapText="1"/>
    </xf>
    <xf numFmtId="0" fontId="70" fillId="0" borderId="0" xfId="0" applyFont="1" applyFill="1" applyBorder="1" applyAlignment="1">
      <alignment horizontal="center" vertical="center"/>
    </xf>
    <xf numFmtId="0" fontId="78" fillId="0" borderId="0" xfId="0" applyFont="1" applyFill="1" applyBorder="1" applyAlignment="1">
      <alignment horizontal="left" vertical="center" wrapText="1"/>
    </xf>
    <xf numFmtId="0" fontId="73" fillId="0" borderId="3" xfId="237" applyNumberFormat="1" applyFont="1" applyFill="1" applyBorder="1" applyAlignment="1">
      <alignment horizontal="center" vertical="center" wrapText="1"/>
    </xf>
    <xf numFmtId="0" fontId="73" fillId="0" borderId="14" xfId="0" applyFont="1" applyFill="1" applyBorder="1" applyAlignment="1" applyProtection="1">
      <alignment horizontal="center" vertical="center" wrapText="1"/>
      <protection locked="0"/>
    </xf>
    <xf numFmtId="0" fontId="73" fillId="0" borderId="18" xfId="0" applyFont="1" applyFill="1" applyBorder="1" applyAlignment="1" applyProtection="1">
      <alignment horizontal="center" vertical="center" wrapText="1"/>
      <protection locked="0"/>
    </xf>
    <xf numFmtId="0" fontId="73" fillId="0" borderId="0" xfId="0" applyFont="1" applyFill="1" applyBorder="1" applyAlignment="1">
      <alignment horizontal="center" vertical="center"/>
    </xf>
    <xf numFmtId="0" fontId="68" fillId="0" borderId="18" xfId="0" applyFont="1" applyFill="1" applyBorder="1" applyAlignment="1">
      <alignment horizontal="left" vertical="center" wrapText="1"/>
    </xf>
    <xf numFmtId="0" fontId="68" fillId="0" borderId="17" xfId="0" applyFont="1" applyFill="1" applyBorder="1" applyAlignment="1">
      <alignment horizontal="left" vertical="center" wrapText="1"/>
    </xf>
    <xf numFmtId="0" fontId="70" fillId="0" borderId="17" xfId="0" applyFont="1" applyFill="1" applyBorder="1" applyAlignment="1">
      <alignment horizontal="left" vertical="center" wrapText="1"/>
    </xf>
    <xf numFmtId="0" fontId="77" fillId="0" borderId="0" xfId="0" applyFont="1" applyFill="1" applyBorder="1" applyAlignment="1">
      <alignment horizontal="center" vertical="center"/>
    </xf>
    <xf numFmtId="0" fontId="70" fillId="0" borderId="0" xfId="0" applyFont="1" applyFill="1" applyBorder="1" applyAlignment="1">
      <alignment horizontal="left" vertical="center" wrapText="1"/>
    </xf>
    <xf numFmtId="0" fontId="70" fillId="0" borderId="15" xfId="0" applyFont="1" applyFill="1" applyBorder="1" applyAlignment="1">
      <alignment horizontal="left" vertical="center" wrapText="1"/>
    </xf>
    <xf numFmtId="0" fontId="70" fillId="0" borderId="3" xfId="0" applyFont="1" applyFill="1" applyBorder="1" applyAlignment="1">
      <alignment horizontal="center" vertical="center"/>
    </xf>
    <xf numFmtId="0" fontId="74" fillId="0" borderId="17" xfId="0" applyFont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70" fillId="0" borderId="3" xfId="245" applyFont="1" applyFill="1" applyBorder="1" applyAlignment="1">
      <alignment horizontal="center" vertical="center"/>
    </xf>
    <xf numFmtId="0" fontId="70" fillId="0" borderId="13" xfId="0" applyFont="1" applyFill="1" applyBorder="1" applyAlignment="1">
      <alignment horizontal="center" vertical="center" wrapText="1"/>
    </xf>
    <xf numFmtId="0" fontId="70" fillId="0" borderId="19" xfId="0" applyFont="1" applyFill="1" applyBorder="1" applyAlignment="1">
      <alignment horizontal="center" vertical="center" wrapText="1"/>
    </xf>
    <xf numFmtId="0" fontId="70" fillId="0" borderId="3" xfId="0" applyFont="1" applyFill="1" applyBorder="1" applyAlignment="1">
      <alignment horizontal="center" vertical="center" wrapText="1"/>
    </xf>
    <xf numFmtId="0" fontId="79" fillId="0" borderId="0" xfId="0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center" vertical="center"/>
    </xf>
    <xf numFmtId="0" fontId="79" fillId="0" borderId="14" xfId="0" applyFont="1" applyFill="1" applyBorder="1" applyAlignment="1">
      <alignment horizontal="left" vertical="center" wrapText="1"/>
    </xf>
    <xf numFmtId="0" fontId="79" fillId="0" borderId="18" xfId="0" applyFont="1" applyFill="1" applyBorder="1" applyAlignment="1">
      <alignment horizontal="left" vertical="center" wrapText="1"/>
    </xf>
    <xf numFmtId="0" fontId="79" fillId="0" borderId="17" xfId="0" applyFont="1" applyFill="1" applyBorder="1" applyAlignment="1">
      <alignment horizontal="left" vertical="center" wrapText="1"/>
    </xf>
    <xf numFmtId="0" fontId="80" fillId="0" borderId="3" xfId="0" applyFont="1" applyFill="1" applyBorder="1" applyAlignment="1">
      <alignment horizontal="center" vertical="center"/>
    </xf>
    <xf numFmtId="0" fontId="80" fillId="0" borderId="3" xfId="0" applyFont="1" applyFill="1" applyBorder="1" applyAlignment="1">
      <alignment horizontal="center" vertical="center" wrapText="1"/>
    </xf>
    <xf numFmtId="0" fontId="80" fillId="0" borderId="13" xfId="0" applyFont="1" applyFill="1" applyBorder="1" applyAlignment="1">
      <alignment horizontal="center" vertical="center" wrapText="1"/>
    </xf>
    <xf numFmtId="0" fontId="80" fillId="0" borderId="20" xfId="0" applyFont="1" applyFill="1" applyBorder="1" applyAlignment="1">
      <alignment horizontal="center" vertical="center" wrapText="1"/>
    </xf>
    <xf numFmtId="0" fontId="79" fillId="0" borderId="14" xfId="0" applyFont="1" applyFill="1" applyBorder="1" applyAlignment="1">
      <alignment horizontal="center" vertical="center" wrapText="1"/>
    </xf>
    <xf numFmtId="0" fontId="79" fillId="0" borderId="18" xfId="0" applyFont="1" applyFill="1" applyBorder="1" applyAlignment="1">
      <alignment horizontal="center" vertical="center" wrapText="1"/>
    </xf>
    <xf numFmtId="0" fontId="79" fillId="0" borderId="17" xfId="0" applyFont="1" applyFill="1" applyBorder="1" applyAlignment="1">
      <alignment horizontal="center" vertical="center" wrapText="1"/>
    </xf>
    <xf numFmtId="0" fontId="79" fillId="0" borderId="3" xfId="0" applyFont="1" applyFill="1" applyBorder="1" applyAlignment="1">
      <alignment horizontal="left" vertical="center"/>
    </xf>
    <xf numFmtId="0" fontId="65" fillId="0" borderId="0" xfId="0" applyFont="1" applyFill="1" applyAlignment="1">
      <alignment horizontal="center" vertical="center"/>
    </xf>
    <xf numFmtId="0" fontId="68" fillId="0" borderId="14" xfId="245" applyFont="1" applyFill="1" applyBorder="1" applyAlignment="1">
      <alignment horizontal="center" vertical="center" wrapText="1"/>
    </xf>
    <xf numFmtId="0" fontId="68" fillId="0" borderId="18" xfId="245" applyFont="1" applyFill="1" applyBorder="1" applyAlignment="1">
      <alignment horizontal="center" vertical="center" wrapText="1"/>
    </xf>
    <xf numFmtId="0" fontId="68" fillId="0" borderId="17" xfId="245" applyFont="1" applyFill="1" applyBorder="1" applyAlignment="1">
      <alignment horizontal="center" vertical="center" wrapText="1"/>
    </xf>
    <xf numFmtId="0" fontId="68" fillId="0" borderId="0" xfId="245" applyFont="1" applyFill="1" applyBorder="1" applyAlignment="1">
      <alignment horizontal="center" vertical="center"/>
    </xf>
    <xf numFmtId="0" fontId="65" fillId="0" borderId="3" xfId="245" applyFont="1" applyFill="1" applyBorder="1" applyAlignment="1">
      <alignment horizontal="center" vertical="center"/>
    </xf>
    <xf numFmtId="0" fontId="65" fillId="0" borderId="3" xfId="245" applyFont="1" applyFill="1" applyBorder="1" applyAlignment="1">
      <alignment horizontal="center" vertical="center" wrapText="1"/>
    </xf>
    <xf numFmtId="0" fontId="65" fillId="0" borderId="13" xfId="0" applyFont="1" applyFill="1" applyBorder="1" applyAlignment="1">
      <alignment horizontal="center" vertical="center" wrapText="1"/>
    </xf>
    <xf numFmtId="0" fontId="65" fillId="0" borderId="20" xfId="0" applyFont="1" applyFill="1" applyBorder="1" applyAlignment="1">
      <alignment horizontal="center" vertical="center" wrapText="1"/>
    </xf>
    <xf numFmtId="0" fontId="4" fillId="0" borderId="14" xfId="245" applyFont="1" applyFill="1" applyBorder="1" applyAlignment="1">
      <alignment horizontal="center" vertical="center" wrapText="1"/>
    </xf>
    <xf numFmtId="0" fontId="4" fillId="0" borderId="18" xfId="245" applyFont="1" applyFill="1" applyBorder="1" applyAlignment="1">
      <alignment horizontal="center" vertical="center" wrapText="1"/>
    </xf>
    <xf numFmtId="0" fontId="4" fillId="0" borderId="17" xfId="245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3" xfId="245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5" fillId="0" borderId="0" xfId="0" applyFont="1" applyFill="1" applyBorder="1" applyAlignment="1">
      <alignment horizontal="left" vertical="center" wrapText="1"/>
    </xf>
    <xf numFmtId="0" fontId="82" fillId="0" borderId="0" xfId="0" applyFont="1" applyFill="1" applyBorder="1" applyAlignment="1">
      <alignment horizontal="left" vertical="center" wrapText="1"/>
    </xf>
    <xf numFmtId="0" fontId="65" fillId="0" borderId="13" xfId="0" applyFont="1" applyFill="1" applyBorder="1" applyAlignment="1">
      <alignment horizontal="center" vertical="center"/>
    </xf>
    <xf numFmtId="0" fontId="65" fillId="0" borderId="19" xfId="0" applyFont="1" applyFill="1" applyBorder="1" applyAlignment="1">
      <alignment horizontal="center" vertical="center"/>
    </xf>
    <xf numFmtId="0" fontId="68" fillId="0" borderId="0" xfId="0" applyFont="1" applyFill="1" applyBorder="1" applyAlignment="1">
      <alignment horizontal="center" vertical="center"/>
    </xf>
    <xf numFmtId="0" fontId="65" fillId="0" borderId="3" xfId="0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vertical="center"/>
    </xf>
    <xf numFmtId="0" fontId="68" fillId="0" borderId="14" xfId="237" applyFont="1" applyFill="1" applyBorder="1" applyAlignment="1">
      <alignment horizontal="center" vertical="center"/>
    </xf>
    <xf numFmtId="0" fontId="68" fillId="0" borderId="18" xfId="237" applyFont="1" applyFill="1" applyBorder="1" applyAlignment="1">
      <alignment horizontal="center" vertical="center"/>
    </xf>
    <xf numFmtId="0" fontId="68" fillId="0" borderId="17" xfId="237" applyFont="1" applyFill="1" applyBorder="1" applyAlignment="1">
      <alignment horizontal="center" vertical="center"/>
    </xf>
    <xf numFmtId="0" fontId="68" fillId="0" borderId="0" xfId="237" applyNumberFormat="1" applyFont="1" applyFill="1" applyBorder="1" applyAlignment="1">
      <alignment horizontal="center" vertical="center" wrapText="1"/>
    </xf>
    <xf numFmtId="0" fontId="65" fillId="0" borderId="13" xfId="237" applyNumberFormat="1" applyFont="1" applyFill="1" applyBorder="1" applyAlignment="1">
      <alignment horizontal="center" vertical="center" wrapText="1"/>
    </xf>
    <xf numFmtId="0" fontId="65" fillId="0" borderId="19" xfId="237" applyNumberFormat="1" applyFont="1" applyFill="1" applyBorder="1" applyAlignment="1">
      <alignment horizontal="center" vertical="center" wrapText="1"/>
    </xf>
    <xf numFmtId="0" fontId="65" fillId="0" borderId="21" xfId="0" applyFont="1" applyFill="1" applyBorder="1" applyAlignment="1">
      <alignment horizontal="center" vertical="center" wrapText="1"/>
    </xf>
    <xf numFmtId="0" fontId="65" fillId="0" borderId="22" xfId="0" applyFont="1" applyFill="1" applyBorder="1" applyAlignment="1">
      <alignment horizontal="center" vertical="center" wrapText="1"/>
    </xf>
    <xf numFmtId="0" fontId="65" fillId="0" borderId="14" xfId="0" applyFont="1" applyFill="1" applyBorder="1" applyAlignment="1">
      <alignment horizontal="left" vertical="center" wrapText="1"/>
    </xf>
    <xf numFmtId="0" fontId="65" fillId="0" borderId="18" xfId="0" applyFont="1" applyFill="1" applyBorder="1" applyAlignment="1">
      <alignment horizontal="left" vertical="center" wrapText="1"/>
    </xf>
    <xf numFmtId="0" fontId="65" fillId="0" borderId="17" xfId="0" applyFont="1" applyFill="1" applyBorder="1" applyAlignment="1">
      <alignment horizontal="left" vertical="center" wrapText="1"/>
    </xf>
    <xf numFmtId="3" fontId="65" fillId="0" borderId="14" xfId="0" applyNumberFormat="1" applyFont="1" applyFill="1" applyBorder="1" applyAlignment="1">
      <alignment horizontal="center" vertical="center" wrapText="1"/>
    </xf>
    <xf numFmtId="3" fontId="65" fillId="0" borderId="17" xfId="0" applyNumberFormat="1" applyFont="1" applyFill="1" applyBorder="1" applyAlignment="1">
      <alignment horizontal="center" vertical="center" wrapText="1"/>
    </xf>
    <xf numFmtId="170" fontId="65" fillId="0" borderId="3" xfId="0" applyNumberFormat="1" applyFont="1" applyFill="1" applyBorder="1" applyAlignment="1">
      <alignment horizontal="center" vertical="center" wrapText="1"/>
    </xf>
    <xf numFmtId="0" fontId="65" fillId="0" borderId="14" xfId="0" applyFont="1" applyFill="1" applyBorder="1" applyAlignment="1">
      <alignment horizontal="center" vertical="center" wrapText="1"/>
    </xf>
    <xf numFmtId="0" fontId="65" fillId="0" borderId="17" xfId="0" applyFont="1" applyFill="1" applyBorder="1" applyAlignment="1">
      <alignment horizontal="center" vertical="center" wrapText="1"/>
    </xf>
    <xf numFmtId="3" fontId="65" fillId="0" borderId="18" xfId="0" applyNumberFormat="1" applyFont="1" applyFill="1" applyBorder="1" applyAlignment="1">
      <alignment horizontal="center" vertical="center" wrapText="1"/>
    </xf>
    <xf numFmtId="49" fontId="65" fillId="0" borderId="14" xfId="0" applyNumberFormat="1" applyFont="1" applyFill="1" applyBorder="1" applyAlignment="1">
      <alignment horizontal="center" vertical="center" wrapText="1"/>
    </xf>
    <xf numFmtId="49" fontId="65" fillId="0" borderId="17" xfId="0" applyNumberFormat="1" applyFont="1" applyFill="1" applyBorder="1" applyAlignment="1">
      <alignment horizontal="center" vertical="center" wrapText="1"/>
    </xf>
    <xf numFmtId="170" fontId="65" fillId="0" borderId="14" xfId="0" applyNumberFormat="1" applyFont="1" applyFill="1" applyBorder="1" applyAlignment="1">
      <alignment horizontal="center" vertical="center" wrapText="1"/>
    </xf>
    <xf numFmtId="170" fontId="65" fillId="0" borderId="17" xfId="0" applyNumberFormat="1" applyFont="1" applyFill="1" applyBorder="1" applyAlignment="1">
      <alignment horizontal="center" vertical="center" wrapText="1"/>
    </xf>
    <xf numFmtId="0" fontId="65" fillId="0" borderId="14" xfId="0" applyNumberFormat="1" applyFont="1" applyFill="1" applyBorder="1" applyAlignment="1">
      <alignment horizontal="center" vertical="center" wrapText="1"/>
    </xf>
    <xf numFmtId="0" fontId="65" fillId="0" borderId="18" xfId="0" applyNumberFormat="1" applyFont="1" applyFill="1" applyBorder="1" applyAlignment="1">
      <alignment horizontal="center" vertical="center" wrapText="1"/>
    </xf>
    <xf numFmtId="0" fontId="65" fillId="0" borderId="17" xfId="0" applyNumberFormat="1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/>
    </xf>
    <xf numFmtId="0" fontId="68" fillId="0" borderId="14" xfId="0" applyFont="1" applyFill="1" applyBorder="1" applyAlignment="1">
      <alignment horizontal="center" vertical="center" wrapText="1"/>
    </xf>
    <xf numFmtId="0" fontId="68" fillId="0" borderId="18" xfId="0" applyFont="1" applyFill="1" applyBorder="1" applyAlignment="1">
      <alignment horizontal="center" vertical="center" wrapText="1"/>
    </xf>
    <xf numFmtId="0" fontId="68" fillId="0" borderId="17" xfId="0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center" vertical="center"/>
    </xf>
    <xf numFmtId="0" fontId="65" fillId="0" borderId="3" xfId="0" applyFont="1" applyFill="1" applyBorder="1" applyAlignment="1">
      <alignment horizontal="left" vertical="center" wrapText="1"/>
    </xf>
    <xf numFmtId="0" fontId="65" fillId="0" borderId="14" xfId="0" applyFont="1" applyFill="1" applyBorder="1" applyAlignment="1">
      <alignment horizontal="center" vertical="center"/>
    </xf>
    <xf numFmtId="0" fontId="65" fillId="0" borderId="17" xfId="0" applyFont="1" applyFill="1" applyBorder="1" applyAlignment="1">
      <alignment horizontal="center" vertical="center"/>
    </xf>
    <xf numFmtId="49" fontId="65" fillId="0" borderId="3" xfId="0" applyNumberFormat="1" applyFont="1" applyFill="1" applyBorder="1" applyAlignment="1">
      <alignment horizontal="left" vertical="center" wrapText="1"/>
    </xf>
    <xf numFmtId="4" fontId="65" fillId="0" borderId="3" xfId="0" applyNumberFormat="1" applyFont="1" applyFill="1" applyBorder="1" applyAlignment="1">
      <alignment horizontal="center" vertical="center" wrapText="1"/>
    </xf>
    <xf numFmtId="0" fontId="65" fillId="0" borderId="3" xfId="0" applyNumberFormat="1" applyFont="1" applyFill="1" applyBorder="1" applyAlignment="1">
      <alignment horizontal="center" vertical="center" wrapText="1"/>
    </xf>
    <xf numFmtId="49" fontId="65" fillId="0" borderId="16" xfId="0" applyNumberFormat="1" applyFont="1" applyFill="1" applyBorder="1" applyAlignment="1">
      <alignment horizontal="right" vertical="center" wrapText="1"/>
    </xf>
    <xf numFmtId="49" fontId="65" fillId="0" borderId="0" xfId="0" applyNumberFormat="1" applyFont="1" applyFill="1" applyBorder="1" applyAlignment="1">
      <alignment horizontal="right" vertical="center" wrapText="1"/>
    </xf>
    <xf numFmtId="3" fontId="83" fillId="0" borderId="14" xfId="0" applyNumberFormat="1" applyFont="1" applyFill="1" applyBorder="1" applyAlignment="1">
      <alignment horizontal="left" vertical="center" wrapText="1"/>
    </xf>
    <xf numFmtId="3" fontId="83" fillId="0" borderId="18" xfId="0" applyNumberFormat="1" applyFont="1" applyFill="1" applyBorder="1" applyAlignment="1">
      <alignment horizontal="left" vertical="center" wrapText="1"/>
    </xf>
    <xf numFmtId="3" fontId="83" fillId="0" borderId="17" xfId="0" applyNumberFormat="1" applyFont="1" applyFill="1" applyBorder="1" applyAlignment="1">
      <alignment horizontal="left" vertical="center" wrapText="1"/>
    </xf>
    <xf numFmtId="0" fontId="65" fillId="0" borderId="18" xfId="0" applyFont="1" applyFill="1" applyBorder="1" applyAlignment="1">
      <alignment horizontal="center" vertical="center"/>
    </xf>
    <xf numFmtId="0" fontId="65" fillId="0" borderId="23" xfId="0" applyFont="1" applyFill="1" applyBorder="1" applyAlignment="1">
      <alignment horizontal="center" vertical="center" wrapText="1"/>
    </xf>
    <xf numFmtId="0" fontId="65" fillId="0" borderId="16" xfId="0" applyFont="1" applyFill="1" applyBorder="1" applyAlignment="1">
      <alignment horizontal="center" vertical="center" wrapText="1"/>
    </xf>
    <xf numFmtId="0" fontId="65" fillId="0" borderId="24" xfId="0" applyFont="1" applyFill="1" applyBorder="1" applyAlignment="1">
      <alignment horizontal="center" vertical="center" wrapText="1"/>
    </xf>
    <xf numFmtId="0" fontId="65" fillId="0" borderId="15" xfId="0" applyFont="1" applyFill="1" applyBorder="1" applyAlignment="1">
      <alignment horizontal="center" vertical="center" wrapText="1"/>
    </xf>
    <xf numFmtId="0" fontId="65" fillId="0" borderId="19" xfId="0" applyFont="1" applyFill="1" applyBorder="1" applyAlignment="1">
      <alignment horizontal="center" vertical="center" wrapText="1"/>
    </xf>
    <xf numFmtId="0" fontId="65" fillId="0" borderId="18" xfId="0" applyFont="1" applyFill="1" applyBorder="1" applyAlignment="1">
      <alignment horizontal="center" vertical="center" wrapText="1"/>
    </xf>
    <xf numFmtId="0" fontId="65" fillId="0" borderId="14" xfId="0" applyFont="1" applyFill="1" applyBorder="1" applyAlignment="1">
      <alignment horizontal="left" vertical="center"/>
    </xf>
    <xf numFmtId="0" fontId="65" fillId="0" borderId="18" xfId="0" applyFont="1" applyFill="1" applyBorder="1" applyAlignment="1">
      <alignment horizontal="left" vertical="center"/>
    </xf>
    <xf numFmtId="0" fontId="65" fillId="0" borderId="17" xfId="0" applyFont="1" applyFill="1" applyBorder="1" applyAlignment="1">
      <alignment horizontal="left" vertical="center"/>
    </xf>
    <xf numFmtId="0" fontId="83" fillId="0" borderId="14" xfId="0" applyFont="1" applyFill="1" applyBorder="1" applyAlignment="1">
      <alignment horizontal="left" vertical="center" wrapText="1"/>
    </xf>
    <xf numFmtId="0" fontId="83" fillId="0" borderId="18" xfId="0" applyFont="1" applyFill="1" applyBorder="1" applyAlignment="1">
      <alignment horizontal="left" vertical="center" wrapText="1"/>
    </xf>
    <xf numFmtId="0" fontId="83" fillId="0" borderId="17" xfId="0" applyFont="1" applyFill="1" applyBorder="1" applyAlignment="1">
      <alignment horizontal="left" vertical="center" wrapText="1"/>
    </xf>
    <xf numFmtId="0" fontId="65" fillId="0" borderId="0" xfId="0" applyFont="1" applyFill="1" applyAlignment="1">
      <alignment horizontal="right" vertical="center" wrapText="1"/>
    </xf>
    <xf numFmtId="0" fontId="68" fillId="0" borderId="0" xfId="0" applyFont="1" applyFill="1" applyAlignment="1">
      <alignment horizontal="center" vertical="center"/>
    </xf>
    <xf numFmtId="0" fontId="65" fillId="0" borderId="0" xfId="0" applyFont="1" applyFill="1" applyAlignment="1">
      <alignment vertical="center" wrapText="1"/>
    </xf>
    <xf numFmtId="0" fontId="65" fillId="0" borderId="0" xfId="0" applyFont="1" applyFill="1" applyAlignment="1">
      <alignment vertical="center"/>
    </xf>
    <xf numFmtId="49" fontId="65" fillId="0" borderId="18" xfId="0" applyNumberFormat="1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justify" vertical="center" wrapText="1" shrinkToFi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68" fillId="0" borderId="15" xfId="0" applyFont="1" applyFill="1" applyBorder="1" applyAlignment="1">
      <alignment horizontal="center" vertical="center"/>
    </xf>
    <xf numFmtId="177" fontId="65" fillId="0" borderId="3" xfId="0" applyNumberFormat="1" applyFont="1" applyFill="1" applyBorder="1" applyAlignment="1">
      <alignment horizontal="center" vertical="center" wrapText="1"/>
    </xf>
    <xf numFmtId="0" fontId="65" fillId="0" borderId="14" xfId="0" applyNumberFormat="1" applyFont="1" applyFill="1" applyBorder="1" applyAlignment="1">
      <alignment horizontal="left" vertical="center" wrapText="1" shrinkToFit="1"/>
    </xf>
    <xf numFmtId="0" fontId="65" fillId="0" borderId="18" xfId="0" applyNumberFormat="1" applyFont="1" applyFill="1" applyBorder="1" applyAlignment="1">
      <alignment horizontal="left" vertical="center" wrapText="1" shrinkToFit="1"/>
    </xf>
    <xf numFmtId="0" fontId="65" fillId="0" borderId="17" xfId="0" applyNumberFormat="1" applyFont="1" applyFill="1" applyBorder="1" applyAlignment="1">
      <alignment horizontal="left" vertical="center" wrapText="1" shrinkToFit="1"/>
    </xf>
    <xf numFmtId="0" fontId="70" fillId="0" borderId="14" xfId="0" applyFont="1" applyFill="1" applyBorder="1" applyAlignment="1">
      <alignment horizontal="center" vertical="center"/>
    </xf>
    <xf numFmtId="0" fontId="70" fillId="0" borderId="18" xfId="0" applyFont="1" applyFill="1" applyBorder="1" applyAlignment="1">
      <alignment horizontal="center" vertical="center"/>
    </xf>
    <xf numFmtId="0" fontId="70" fillId="0" borderId="17" xfId="0" applyFont="1" applyFill="1" applyBorder="1" applyAlignment="1">
      <alignment horizontal="center" vertical="center"/>
    </xf>
    <xf numFmtId="0" fontId="70" fillId="0" borderId="14" xfId="0" applyFont="1" applyFill="1" applyBorder="1" applyAlignment="1">
      <alignment horizontal="center" vertical="center" wrapText="1"/>
    </xf>
    <xf numFmtId="0" fontId="70" fillId="0" borderId="18" xfId="0" applyFont="1" applyFill="1" applyBorder="1" applyAlignment="1">
      <alignment horizontal="center" vertical="center" wrapText="1"/>
    </xf>
    <xf numFmtId="0" fontId="70" fillId="0" borderId="17" xfId="0" applyFont="1" applyFill="1" applyBorder="1" applyAlignment="1">
      <alignment horizontal="center" vertical="center" wrapText="1"/>
    </xf>
    <xf numFmtId="0" fontId="65" fillId="0" borderId="14" xfId="0" applyNumberFormat="1" applyFont="1" applyFill="1" applyBorder="1" applyAlignment="1">
      <alignment horizontal="center" vertical="center" wrapText="1" shrinkToFit="1"/>
    </xf>
    <xf numFmtId="0" fontId="65" fillId="0" borderId="17" xfId="0" applyNumberFormat="1" applyFont="1" applyFill="1" applyBorder="1" applyAlignment="1">
      <alignment horizontal="center" vertical="center" wrapText="1" shrinkToFit="1"/>
    </xf>
    <xf numFmtId="0" fontId="70" fillId="0" borderId="23" xfId="0" applyFont="1" applyFill="1" applyBorder="1" applyAlignment="1">
      <alignment horizontal="center" vertical="center" wrapText="1"/>
    </xf>
    <xf numFmtId="0" fontId="70" fillId="0" borderId="16" xfId="0" applyFont="1" applyFill="1" applyBorder="1" applyAlignment="1">
      <alignment horizontal="center" vertical="center" wrapText="1"/>
    </xf>
    <xf numFmtId="0" fontId="70" fillId="0" borderId="24" xfId="0" applyFont="1" applyFill="1" applyBorder="1" applyAlignment="1">
      <alignment horizontal="center" vertical="center" wrapText="1"/>
    </xf>
    <xf numFmtId="0" fontId="70" fillId="0" borderId="15" xfId="0" applyFont="1" applyFill="1" applyBorder="1" applyAlignment="1">
      <alignment horizontal="center" vertical="center" wrapText="1"/>
    </xf>
    <xf numFmtId="3" fontId="65" fillId="0" borderId="14" xfId="0" applyNumberFormat="1" applyFont="1" applyFill="1" applyBorder="1" applyAlignment="1">
      <alignment horizontal="center" vertical="center" wrapText="1" shrinkToFit="1"/>
    </xf>
    <xf numFmtId="3" fontId="65" fillId="0" borderId="17" xfId="0" applyNumberFormat="1" applyFont="1" applyFill="1" applyBorder="1" applyAlignment="1">
      <alignment horizontal="center" vertical="center" wrapText="1" shrinkToFit="1"/>
    </xf>
    <xf numFmtId="0" fontId="65" fillId="0" borderId="14" xfId="0" applyFont="1" applyFill="1" applyBorder="1" applyAlignment="1">
      <alignment horizontal="center" vertical="center" wrapText="1" shrinkToFit="1"/>
    </xf>
    <xf numFmtId="0" fontId="65" fillId="0" borderId="17" xfId="0" applyFont="1" applyFill="1" applyBorder="1" applyAlignment="1">
      <alignment horizontal="center" vertical="center" wrapText="1" shrinkToFit="1"/>
    </xf>
    <xf numFmtId="2" fontId="65" fillId="0" borderId="13" xfId="0" applyNumberFormat="1" applyFont="1" applyFill="1" applyBorder="1" applyAlignment="1">
      <alignment horizontal="center" vertical="center" wrapText="1"/>
    </xf>
    <xf numFmtId="2" fontId="65" fillId="0" borderId="19" xfId="0" applyNumberFormat="1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left" vertical="center" wrapText="1" shrinkToFit="1"/>
    </xf>
    <xf numFmtId="0" fontId="70" fillId="0" borderId="23" xfId="0" applyFont="1" applyFill="1" applyBorder="1" applyAlignment="1">
      <alignment horizontal="center" vertical="center" wrapText="1" shrinkToFit="1"/>
    </xf>
    <xf numFmtId="0" fontId="70" fillId="0" borderId="21" xfId="0" applyFont="1" applyFill="1" applyBorder="1" applyAlignment="1">
      <alignment horizontal="center" vertical="center" wrapText="1" shrinkToFit="1"/>
    </xf>
    <xf numFmtId="0" fontId="70" fillId="0" borderId="25" xfId="0" applyFont="1" applyFill="1" applyBorder="1" applyAlignment="1">
      <alignment horizontal="center" vertical="center" wrapText="1" shrinkToFit="1"/>
    </xf>
    <xf numFmtId="0" fontId="70" fillId="0" borderId="26" xfId="0" applyFont="1" applyFill="1" applyBorder="1" applyAlignment="1">
      <alignment horizontal="center" vertical="center" wrapText="1" shrinkToFit="1"/>
    </xf>
    <xf numFmtId="0" fontId="70" fillId="0" borderId="24" xfId="0" applyFont="1" applyFill="1" applyBorder="1" applyAlignment="1">
      <alignment horizontal="center" vertical="center" wrapText="1" shrinkToFit="1"/>
    </xf>
    <xf numFmtId="0" fontId="70" fillId="0" borderId="22" xfId="0" applyFont="1" applyFill="1" applyBorder="1" applyAlignment="1">
      <alignment horizontal="center" vertical="center" wrapText="1" shrinkToFit="1"/>
    </xf>
    <xf numFmtId="0" fontId="65" fillId="0" borderId="13" xfId="0" applyFont="1" applyFill="1" applyBorder="1" applyAlignment="1">
      <alignment horizontal="center" vertical="center" wrapText="1" shrinkToFit="1"/>
    </xf>
    <xf numFmtId="0" fontId="65" fillId="0" borderId="19" xfId="0" applyFont="1" applyFill="1" applyBorder="1" applyAlignment="1">
      <alignment horizontal="center" vertical="center" wrapText="1" shrinkToFit="1"/>
    </xf>
    <xf numFmtId="0" fontId="65" fillId="0" borderId="14" xfId="0" applyFont="1" applyFill="1" applyBorder="1" applyAlignment="1">
      <alignment horizontal="left" vertical="center" wrapText="1" shrinkToFit="1"/>
    </xf>
    <xf numFmtId="0" fontId="65" fillId="0" borderId="18" xfId="0" applyFont="1" applyFill="1" applyBorder="1" applyAlignment="1">
      <alignment horizontal="left" vertical="center" wrapText="1" shrinkToFit="1"/>
    </xf>
    <xf numFmtId="0" fontId="65" fillId="0" borderId="17" xfId="0" applyFont="1" applyFill="1" applyBorder="1" applyAlignment="1">
      <alignment horizontal="left" vertical="center" wrapText="1" shrinkToFit="1"/>
    </xf>
    <xf numFmtId="0" fontId="70" fillId="0" borderId="21" xfId="0" applyFont="1" applyFill="1" applyBorder="1" applyAlignment="1">
      <alignment horizontal="center" vertical="center" wrapText="1"/>
    </xf>
    <xf numFmtId="0" fontId="70" fillId="0" borderId="22" xfId="0" applyFont="1" applyFill="1" applyBorder="1" applyAlignment="1">
      <alignment horizontal="center" vertical="center" wrapText="1"/>
    </xf>
    <xf numFmtId="0" fontId="65" fillId="0" borderId="0" xfId="0" applyFont="1" applyFill="1" applyAlignment="1">
      <alignment horizontal="right" vertical="center"/>
    </xf>
    <xf numFmtId="2" fontId="65" fillId="0" borderId="14" xfId="0" applyNumberFormat="1" applyFont="1" applyFill="1" applyBorder="1" applyAlignment="1">
      <alignment horizontal="center" vertical="center" wrapText="1"/>
    </xf>
    <xf numFmtId="2" fontId="65" fillId="0" borderId="18" xfId="0" applyNumberFormat="1" applyFont="1" applyFill="1" applyBorder="1" applyAlignment="1">
      <alignment horizontal="center" vertical="center" wrapText="1"/>
    </xf>
    <xf numFmtId="2" fontId="65" fillId="0" borderId="17" xfId="0" applyNumberFormat="1" applyFont="1" applyFill="1" applyBorder="1" applyAlignment="1">
      <alignment horizontal="center" vertical="center" wrapText="1"/>
    </xf>
    <xf numFmtId="0" fontId="65" fillId="0" borderId="15" xfId="0" applyFont="1" applyFill="1" applyBorder="1" applyAlignment="1">
      <alignment horizontal="right" vertical="center"/>
    </xf>
    <xf numFmtId="3" fontId="65" fillId="0" borderId="3" xfId="0" applyNumberFormat="1" applyFont="1" applyFill="1" applyBorder="1" applyAlignment="1">
      <alignment horizontal="left" vertical="center" wrapText="1"/>
    </xf>
    <xf numFmtId="3" fontId="65" fillId="0" borderId="3" xfId="0" applyNumberFormat="1" applyFont="1" applyFill="1" applyBorder="1" applyAlignment="1">
      <alignment horizontal="center" vertical="center" wrapText="1" shrinkToFit="1"/>
    </xf>
    <xf numFmtId="0" fontId="65" fillId="0" borderId="20" xfId="0" applyFont="1" applyFill="1" applyBorder="1" applyAlignment="1">
      <alignment horizontal="center" vertical="center" wrapText="1" shrinkToFit="1"/>
    </xf>
    <xf numFmtId="0" fontId="65" fillId="0" borderId="3" xfId="0" applyFont="1" applyFill="1" applyBorder="1" applyAlignment="1">
      <alignment horizontal="center" vertical="center" wrapText="1" shrinkToFit="1"/>
    </xf>
    <xf numFmtId="0" fontId="65" fillId="0" borderId="18" xfId="0" applyNumberFormat="1" applyFont="1" applyFill="1" applyBorder="1" applyAlignment="1">
      <alignment horizontal="center" vertical="center" wrapText="1" shrinkToFit="1"/>
    </xf>
    <xf numFmtId="0" fontId="70" fillId="0" borderId="16" xfId="0" applyFont="1" applyFill="1" applyBorder="1" applyAlignment="1">
      <alignment horizontal="center" vertical="center" wrapText="1" shrinkToFit="1"/>
    </xf>
    <xf numFmtId="0" fontId="70" fillId="0" borderId="0" xfId="0" applyFont="1" applyFill="1" applyBorder="1" applyAlignment="1">
      <alignment horizontal="center" vertical="center" wrapText="1" shrinkToFit="1"/>
    </xf>
    <xf numFmtId="0" fontId="70" fillId="0" borderId="15" xfId="0" applyFont="1" applyFill="1" applyBorder="1" applyAlignment="1">
      <alignment horizontal="center" vertical="center" wrapText="1" shrinkToFit="1"/>
    </xf>
    <xf numFmtId="3" fontId="65" fillId="0" borderId="14" xfId="0" applyNumberFormat="1" applyFont="1" applyFill="1" applyBorder="1" applyAlignment="1">
      <alignment horizontal="left" vertical="center" wrapText="1" shrinkToFit="1"/>
    </xf>
    <xf numFmtId="3" fontId="65" fillId="0" borderId="18" xfId="0" applyNumberFormat="1" applyFont="1" applyFill="1" applyBorder="1" applyAlignment="1">
      <alignment horizontal="left" vertical="center" wrapText="1" shrinkToFit="1"/>
    </xf>
    <xf numFmtId="3" fontId="65" fillId="0" borderId="17" xfId="0" applyNumberFormat="1" applyFont="1" applyFill="1" applyBorder="1" applyAlignment="1">
      <alignment horizontal="left" vertical="center" wrapText="1" shrinkToFit="1"/>
    </xf>
    <xf numFmtId="0" fontId="70" fillId="0" borderId="25" xfId="0" applyFont="1" applyFill="1" applyBorder="1" applyAlignment="1">
      <alignment horizontal="center" vertical="center" wrapText="1"/>
    </xf>
    <xf numFmtId="0" fontId="70" fillId="0" borderId="26" xfId="0" applyFont="1" applyFill="1" applyBorder="1" applyAlignment="1">
      <alignment horizontal="center" vertical="center" wrapText="1"/>
    </xf>
    <xf numFmtId="0" fontId="65" fillId="0" borderId="14" xfId="0" applyNumberFormat="1" applyFont="1" applyFill="1" applyBorder="1" applyAlignment="1">
      <alignment horizontal="center"/>
    </xf>
    <xf numFmtId="0" fontId="65" fillId="0" borderId="17" xfId="0" applyNumberFormat="1" applyFont="1" applyFill="1" applyBorder="1" applyAlignment="1">
      <alignment horizontal="center"/>
    </xf>
    <xf numFmtId="169" fontId="73" fillId="0" borderId="0" xfId="0" applyNumberFormat="1" applyFont="1" applyFill="1" applyBorder="1" applyAlignment="1">
      <alignment horizontal="center" vertical="center"/>
    </xf>
    <xf numFmtId="0" fontId="73" fillId="0" borderId="0" xfId="0" applyFont="1" applyFill="1" applyBorder="1" applyAlignment="1">
      <alignment horizontal="left" vertical="center"/>
    </xf>
    <xf numFmtId="0" fontId="65" fillId="0" borderId="14" xfId="0" applyFont="1" applyFill="1" applyBorder="1" applyAlignment="1">
      <alignment horizontal="left"/>
    </xf>
    <xf numFmtId="0" fontId="65" fillId="0" borderId="18" xfId="0" applyFont="1" applyFill="1" applyBorder="1" applyAlignment="1">
      <alignment horizontal="left"/>
    </xf>
    <xf numFmtId="0" fontId="65" fillId="0" borderId="17" xfId="0" applyFont="1" applyFill="1" applyBorder="1" applyAlignment="1">
      <alignment horizontal="left"/>
    </xf>
  </cellXfs>
  <cellStyles count="353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Comma_2005_03_15-Финансовый_БГ" xfId="85"/>
    <cellStyle name="Define-Column" xfId="86"/>
    <cellStyle name="Define-Column 10" xfId="87"/>
    <cellStyle name="Define-Column 2" xfId="88"/>
    <cellStyle name="Define-Column 3" xfId="89"/>
    <cellStyle name="Define-Column 4" xfId="90"/>
    <cellStyle name="Define-Column 5" xfId="91"/>
    <cellStyle name="Define-Column 6" xfId="92"/>
    <cellStyle name="Define-Column 7" xfId="93"/>
    <cellStyle name="Define-Column 7 2" xfId="94"/>
    <cellStyle name="Define-Column 7 3" xfId="95"/>
    <cellStyle name="Define-Column 8" xfId="96"/>
    <cellStyle name="Define-Column 8 2" xfId="97"/>
    <cellStyle name="Define-Column 8 3" xfId="98"/>
    <cellStyle name="Define-Column 9" xfId="99"/>
    <cellStyle name="Define-Column 9 2" xfId="100"/>
    <cellStyle name="Define-Column 9 3" xfId="101"/>
    <cellStyle name="Define-Column_Zvit rux-koshtiv 2010 Департамент " xfId="102"/>
    <cellStyle name="Explanatory Text" xfId="103"/>
    <cellStyle name="FS10" xfId="104"/>
    <cellStyle name="Good" xfId="105"/>
    <cellStyle name="Heading 1" xfId="106"/>
    <cellStyle name="Heading 2" xfId="107"/>
    <cellStyle name="Heading 3" xfId="108"/>
    <cellStyle name="Heading 4" xfId="109"/>
    <cellStyle name="Hyperlink 2" xfId="110"/>
    <cellStyle name="Input" xfId="111"/>
    <cellStyle name="Level0" xfId="112"/>
    <cellStyle name="Level0 10" xfId="113"/>
    <cellStyle name="Level0 2" xfId="114"/>
    <cellStyle name="Level0 2 2" xfId="115"/>
    <cellStyle name="Level0 3" xfId="116"/>
    <cellStyle name="Level0 3 2" xfId="117"/>
    <cellStyle name="Level0 4" xfId="118"/>
    <cellStyle name="Level0 4 2" xfId="119"/>
    <cellStyle name="Level0 5" xfId="120"/>
    <cellStyle name="Level0 6" xfId="121"/>
    <cellStyle name="Level0 7" xfId="122"/>
    <cellStyle name="Level0 7 2" xfId="123"/>
    <cellStyle name="Level0 7 3" xfId="124"/>
    <cellStyle name="Level0 8" xfId="125"/>
    <cellStyle name="Level0 8 2" xfId="126"/>
    <cellStyle name="Level0 8 3" xfId="127"/>
    <cellStyle name="Level0 9" xfId="128"/>
    <cellStyle name="Level0 9 2" xfId="129"/>
    <cellStyle name="Level0 9 3" xfId="130"/>
    <cellStyle name="Level0_Zvit rux-koshtiv 2010 Департамент " xfId="131"/>
    <cellStyle name="Level1" xfId="132"/>
    <cellStyle name="Level1 2" xfId="133"/>
    <cellStyle name="Level1-Numbers" xfId="134"/>
    <cellStyle name="Level1-Numbers 2" xfId="135"/>
    <cellStyle name="Level1-Numbers-Hide" xfId="136"/>
    <cellStyle name="Level2" xfId="137"/>
    <cellStyle name="Level2 2" xfId="138"/>
    <cellStyle name="Level2-Hide" xfId="139"/>
    <cellStyle name="Level2-Hide 2" xfId="140"/>
    <cellStyle name="Level2-Numbers" xfId="141"/>
    <cellStyle name="Level2-Numbers 2" xfId="142"/>
    <cellStyle name="Level2-Numbers-Hide" xfId="143"/>
    <cellStyle name="Level3" xfId="144"/>
    <cellStyle name="Level3 2" xfId="145"/>
    <cellStyle name="Level3 3" xfId="146"/>
    <cellStyle name="Level3_План департамент_2010_1207" xfId="147"/>
    <cellStyle name="Level3-Hide" xfId="148"/>
    <cellStyle name="Level3-Hide 2" xfId="149"/>
    <cellStyle name="Level3-Numbers" xfId="150"/>
    <cellStyle name="Level3-Numbers 2" xfId="151"/>
    <cellStyle name="Level3-Numbers 3" xfId="152"/>
    <cellStyle name="Level3-Numbers_План департамент_2010_1207" xfId="153"/>
    <cellStyle name="Level3-Numbers-Hide" xfId="154"/>
    <cellStyle name="Level4" xfId="155"/>
    <cellStyle name="Level4 2" xfId="156"/>
    <cellStyle name="Level4-Hide" xfId="157"/>
    <cellStyle name="Level4-Hide 2" xfId="158"/>
    <cellStyle name="Level4-Numbers" xfId="159"/>
    <cellStyle name="Level4-Numbers 2" xfId="160"/>
    <cellStyle name="Level4-Numbers-Hide" xfId="161"/>
    <cellStyle name="Level5" xfId="162"/>
    <cellStyle name="Level5 2" xfId="163"/>
    <cellStyle name="Level5-Hide" xfId="164"/>
    <cellStyle name="Level5-Hide 2" xfId="165"/>
    <cellStyle name="Level5-Numbers" xfId="166"/>
    <cellStyle name="Level5-Numbers 2" xfId="167"/>
    <cellStyle name="Level5-Numbers-Hide" xfId="168"/>
    <cellStyle name="Level6" xfId="169"/>
    <cellStyle name="Level6 2" xfId="170"/>
    <cellStyle name="Level6-Hide" xfId="171"/>
    <cellStyle name="Level6-Hide 2" xfId="172"/>
    <cellStyle name="Level6-Numbers" xfId="173"/>
    <cellStyle name="Level6-Numbers 2" xfId="174"/>
    <cellStyle name="Level7" xfId="175"/>
    <cellStyle name="Level7-Hide" xfId="176"/>
    <cellStyle name="Level7-Numbers" xfId="177"/>
    <cellStyle name="Linked Cell" xfId="178"/>
    <cellStyle name="Neutral" xfId="179"/>
    <cellStyle name="Normal 2" xfId="180"/>
    <cellStyle name="Normal_2005_03_15-Финансовый_БГ" xfId="181"/>
    <cellStyle name="Normal_GSE DCF_Model_31_07_09 final" xfId="182"/>
    <cellStyle name="Note" xfId="183"/>
    <cellStyle name="Number-Cells" xfId="184"/>
    <cellStyle name="Number-Cells-Column2" xfId="185"/>
    <cellStyle name="Number-Cells-Column5" xfId="186"/>
    <cellStyle name="Output" xfId="187"/>
    <cellStyle name="Row-Header" xfId="188"/>
    <cellStyle name="Row-Header 2" xfId="189"/>
    <cellStyle name="Title" xfId="190"/>
    <cellStyle name="Total" xfId="191"/>
    <cellStyle name="Warning Text" xfId="192"/>
    <cellStyle name="Акцент1 2" xfId="193"/>
    <cellStyle name="Акцент1 3" xfId="194"/>
    <cellStyle name="Акцент2 2" xfId="195"/>
    <cellStyle name="Акцент2 3" xfId="196"/>
    <cellStyle name="Акцент3 2" xfId="197"/>
    <cellStyle name="Акцент3 3" xfId="198"/>
    <cellStyle name="Акцент4 2" xfId="199"/>
    <cellStyle name="Акцент4 3" xfId="200"/>
    <cellStyle name="Акцент5 2" xfId="201"/>
    <cellStyle name="Акцент5 3" xfId="202"/>
    <cellStyle name="Акцент6 2" xfId="203"/>
    <cellStyle name="Акцент6 3" xfId="204"/>
    <cellStyle name="Ввод  2" xfId="205"/>
    <cellStyle name="Ввод  3" xfId="206"/>
    <cellStyle name="Вывод 2" xfId="207"/>
    <cellStyle name="Вывод 3" xfId="208"/>
    <cellStyle name="Вычисление 2" xfId="209"/>
    <cellStyle name="Вычисление 3" xfId="210"/>
    <cellStyle name="Денежный 2" xfId="211"/>
    <cellStyle name="Заголовок 1 2" xfId="212"/>
    <cellStyle name="Заголовок 1 3" xfId="213"/>
    <cellStyle name="Заголовок 2 2" xfId="214"/>
    <cellStyle name="Заголовок 2 3" xfId="215"/>
    <cellStyle name="Заголовок 3 2" xfId="216"/>
    <cellStyle name="Заголовок 3 3" xfId="217"/>
    <cellStyle name="Заголовок 4 2" xfId="218"/>
    <cellStyle name="Заголовок 4 3" xfId="219"/>
    <cellStyle name="Итог 2" xfId="220"/>
    <cellStyle name="Итог 3" xfId="221"/>
    <cellStyle name="Контрольная ячейка 2" xfId="222"/>
    <cellStyle name="Контрольная ячейка 3" xfId="223"/>
    <cellStyle name="Название 2" xfId="224"/>
    <cellStyle name="Название 3" xfId="225"/>
    <cellStyle name="Нейтральный 2" xfId="226"/>
    <cellStyle name="Нейтральный 3" xfId="227"/>
    <cellStyle name="Обычный" xfId="0" builtinId="0"/>
    <cellStyle name="Обычный 10" xfId="228"/>
    <cellStyle name="Обычный 11" xfId="229"/>
    <cellStyle name="Обычный 12" xfId="230"/>
    <cellStyle name="Обычный 13" xfId="231"/>
    <cellStyle name="Обычный 14" xfId="232"/>
    <cellStyle name="Обычный 15" xfId="233"/>
    <cellStyle name="Обычный 16" xfId="234"/>
    <cellStyle name="Обычный 17" xfId="235"/>
    <cellStyle name="Обычный 18" xfId="236"/>
    <cellStyle name="Обычный 2" xfId="237"/>
    <cellStyle name="Обычный 2 10" xfId="238"/>
    <cellStyle name="Обычный 2 11" xfId="239"/>
    <cellStyle name="Обычный 2 12" xfId="240"/>
    <cellStyle name="Обычный 2 13" xfId="241"/>
    <cellStyle name="Обычный 2 14" xfId="242"/>
    <cellStyle name="Обычный 2 15" xfId="243"/>
    <cellStyle name="Обычный 2 16" xfId="244"/>
    <cellStyle name="Обычный 2 2" xfId="245"/>
    <cellStyle name="Обычный 2 2 2" xfId="246"/>
    <cellStyle name="Обычный 2 2 3" xfId="247"/>
    <cellStyle name="Обычный 2 2_Расшифровка прочих" xfId="248"/>
    <cellStyle name="Обычный 2 3" xfId="249"/>
    <cellStyle name="Обычный 2 4" xfId="250"/>
    <cellStyle name="Обычный 2 5" xfId="251"/>
    <cellStyle name="Обычный 2 6" xfId="252"/>
    <cellStyle name="Обычный 2 7" xfId="253"/>
    <cellStyle name="Обычный 2 8" xfId="254"/>
    <cellStyle name="Обычный 2 9" xfId="255"/>
    <cellStyle name="Обычный 2_2604-2010" xfId="256"/>
    <cellStyle name="Обычный 3" xfId="257"/>
    <cellStyle name="Обычный 3 10" xfId="258"/>
    <cellStyle name="Обычный 3 11" xfId="259"/>
    <cellStyle name="Обычный 3 12" xfId="260"/>
    <cellStyle name="Обычный 3 13" xfId="261"/>
    <cellStyle name="Обычный 3 14" xfId="262"/>
    <cellStyle name="Обычный 3 2" xfId="263"/>
    <cellStyle name="Обычный 3 3" xfId="264"/>
    <cellStyle name="Обычный 3 4" xfId="265"/>
    <cellStyle name="Обычный 3 5" xfId="266"/>
    <cellStyle name="Обычный 3 6" xfId="267"/>
    <cellStyle name="Обычный 3 7" xfId="268"/>
    <cellStyle name="Обычный 3 8" xfId="269"/>
    <cellStyle name="Обычный 3 9" xfId="270"/>
    <cellStyle name="Обычный 3_Дефицит_7 млрд_0608_бс" xfId="271"/>
    <cellStyle name="Обычный 4" xfId="272"/>
    <cellStyle name="Обычный 5" xfId="273"/>
    <cellStyle name="Обычный 5 2" xfId="274"/>
    <cellStyle name="Обычный 6" xfId="275"/>
    <cellStyle name="Обычный 6 2" xfId="276"/>
    <cellStyle name="Обычный 6 3" xfId="277"/>
    <cellStyle name="Обычный 6 4" xfId="278"/>
    <cellStyle name="Обычный 6_Дефицит_7 млрд_0608_бс" xfId="279"/>
    <cellStyle name="Обычный 7" xfId="280"/>
    <cellStyle name="Обычный 7 2" xfId="281"/>
    <cellStyle name="Обычный 8" xfId="282"/>
    <cellStyle name="Обычный 9" xfId="283"/>
    <cellStyle name="Обычный 9 2" xfId="284"/>
    <cellStyle name="Плохой 2" xfId="285"/>
    <cellStyle name="Плохой 3" xfId="286"/>
    <cellStyle name="Пояснение 2" xfId="287"/>
    <cellStyle name="Пояснение 3" xfId="288"/>
    <cellStyle name="Примечание 2" xfId="289"/>
    <cellStyle name="Примечание 3" xfId="290"/>
    <cellStyle name="Процентный 2" xfId="291"/>
    <cellStyle name="Процентный 2 10" xfId="292"/>
    <cellStyle name="Процентный 2 11" xfId="293"/>
    <cellStyle name="Процентный 2 12" xfId="294"/>
    <cellStyle name="Процентный 2 13" xfId="295"/>
    <cellStyle name="Процентный 2 14" xfId="296"/>
    <cellStyle name="Процентный 2 15" xfId="297"/>
    <cellStyle name="Процентный 2 16" xfId="298"/>
    <cellStyle name="Процентный 2 2" xfId="299"/>
    <cellStyle name="Процентный 2 3" xfId="300"/>
    <cellStyle name="Процентный 2 4" xfId="301"/>
    <cellStyle name="Процентный 2 5" xfId="302"/>
    <cellStyle name="Процентный 2 6" xfId="303"/>
    <cellStyle name="Процентный 2 7" xfId="304"/>
    <cellStyle name="Процентный 2 8" xfId="305"/>
    <cellStyle name="Процентный 2 9" xfId="306"/>
    <cellStyle name="Процентный 3" xfId="307"/>
    <cellStyle name="Процентный 4" xfId="308"/>
    <cellStyle name="Процентный 4 2" xfId="309"/>
    <cellStyle name="Связанная ячейка 2" xfId="310"/>
    <cellStyle name="Связанная ячейка 3" xfId="311"/>
    <cellStyle name="Стиль 1" xfId="312"/>
    <cellStyle name="Стиль 1 2" xfId="313"/>
    <cellStyle name="Стиль 1 3" xfId="314"/>
    <cellStyle name="Стиль 1 4" xfId="315"/>
    <cellStyle name="Стиль 1 5" xfId="316"/>
    <cellStyle name="Стиль 1 6" xfId="317"/>
    <cellStyle name="Стиль 1 7" xfId="318"/>
    <cellStyle name="Текст предупреждения 2" xfId="319"/>
    <cellStyle name="Текст предупреждения 3" xfId="320"/>
    <cellStyle name="Тысячи [0]_1.62" xfId="321"/>
    <cellStyle name="Тысячи_1.62" xfId="322"/>
    <cellStyle name="Финансовый 2" xfId="323"/>
    <cellStyle name="Финансовый 2 10" xfId="324"/>
    <cellStyle name="Финансовый 2 11" xfId="325"/>
    <cellStyle name="Финансовый 2 12" xfId="326"/>
    <cellStyle name="Финансовый 2 13" xfId="327"/>
    <cellStyle name="Финансовый 2 14" xfId="328"/>
    <cellStyle name="Финансовый 2 15" xfId="329"/>
    <cellStyle name="Финансовый 2 16" xfId="330"/>
    <cellStyle name="Финансовый 2 17" xfId="331"/>
    <cellStyle name="Финансовый 2 2" xfId="332"/>
    <cellStyle name="Финансовый 2 3" xfId="333"/>
    <cellStyle name="Финансовый 2 4" xfId="334"/>
    <cellStyle name="Финансовый 2 5" xfId="335"/>
    <cellStyle name="Финансовый 2 6" xfId="336"/>
    <cellStyle name="Финансовый 2 7" xfId="337"/>
    <cellStyle name="Финансовый 2 8" xfId="338"/>
    <cellStyle name="Финансовый 2 9" xfId="339"/>
    <cellStyle name="Финансовый 3" xfId="340"/>
    <cellStyle name="Финансовый 3 2" xfId="341"/>
    <cellStyle name="Финансовый 4" xfId="342"/>
    <cellStyle name="Финансовый 4 2" xfId="343"/>
    <cellStyle name="Финансовый 4 3" xfId="344"/>
    <cellStyle name="Финансовый 5" xfId="345"/>
    <cellStyle name="Финансовый 6" xfId="346"/>
    <cellStyle name="Финансовый 7" xfId="347"/>
    <cellStyle name="Хороший 2" xfId="348"/>
    <cellStyle name="Хороший 3" xfId="349"/>
    <cellStyle name="числовой" xfId="350"/>
    <cellStyle name="Ю" xfId="351"/>
    <cellStyle name="Ю-FreeSet_10" xfId="352"/>
  </cellStyles>
  <dxfs count="0"/>
  <tableStyles count="0" defaultTableStyle="TableStyleMedium2" defaultPivotStyle="PivotStyleLight16"/>
  <colors>
    <mruColors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9" Type="http://schemas.openxmlformats.org/officeDocument/2006/relationships/externalLink" Target="externalLinks/externalLink2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sharedStrings" Target="sharedStrings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1343025</xdr:colOff>
      <xdr:row>78</xdr:row>
      <xdr:rowOff>0</xdr:rowOff>
    </xdr:from>
    <xdr:to>
      <xdr:col>0</xdr:col>
      <xdr:colOff>4733925</xdr:colOff>
      <xdr:row>78</xdr:row>
      <xdr:rowOff>0</xdr:rowOff>
    </xdr:to>
    <xdr:sp macro="" textlink="">
      <xdr:nvSpPr>
        <xdr:cNvPr id="3421" name="Line 1"/>
        <xdr:cNvSpPr>
          <a:spLocks noChangeShapeType="1"/>
        </xdr:cNvSpPr>
      </xdr:nvSpPr>
      <xdr:spPr bwMode="auto">
        <a:xfrm>
          <a:off x="1343025" y="29394150"/>
          <a:ext cx="3390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114300</xdr:colOff>
      <xdr:row>78</xdr:row>
      <xdr:rowOff>0</xdr:rowOff>
    </xdr:from>
    <xdr:to>
      <xdr:col>3</xdr:col>
      <xdr:colOff>1619250</xdr:colOff>
      <xdr:row>78</xdr:row>
      <xdr:rowOff>0</xdr:rowOff>
    </xdr:to>
    <xdr:sp macro="" textlink="">
      <xdr:nvSpPr>
        <xdr:cNvPr id="3422" name="Line 2"/>
        <xdr:cNvSpPr>
          <a:spLocks noChangeShapeType="1"/>
        </xdr:cNvSpPr>
      </xdr:nvSpPr>
      <xdr:spPr bwMode="auto">
        <a:xfrm>
          <a:off x="6096000" y="29394150"/>
          <a:ext cx="3190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78</xdr:row>
      <xdr:rowOff>0</xdr:rowOff>
    </xdr:from>
    <xdr:to>
      <xdr:col>6</xdr:col>
      <xdr:colOff>1447800</xdr:colOff>
      <xdr:row>78</xdr:row>
      <xdr:rowOff>0</xdr:rowOff>
    </xdr:to>
    <xdr:sp macro="" textlink="">
      <xdr:nvSpPr>
        <xdr:cNvPr id="3423" name="Line 3"/>
        <xdr:cNvSpPr>
          <a:spLocks noChangeShapeType="1"/>
        </xdr:cNvSpPr>
      </xdr:nvSpPr>
      <xdr:spPr bwMode="auto">
        <a:xfrm>
          <a:off x="10915650" y="29394150"/>
          <a:ext cx="3038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1295400</xdr:colOff>
      <xdr:row>144</xdr:row>
      <xdr:rowOff>0</xdr:rowOff>
    </xdr:from>
    <xdr:to>
      <xdr:col>0</xdr:col>
      <xdr:colOff>4981575</xdr:colOff>
      <xdr:row>144</xdr:row>
      <xdr:rowOff>0</xdr:rowOff>
    </xdr:to>
    <xdr:sp macro="" textlink="">
      <xdr:nvSpPr>
        <xdr:cNvPr id="1370" name="Line 1"/>
        <xdr:cNvSpPr>
          <a:spLocks noChangeShapeType="1"/>
        </xdr:cNvSpPr>
      </xdr:nvSpPr>
      <xdr:spPr bwMode="auto">
        <a:xfrm>
          <a:off x="1295400" y="51882675"/>
          <a:ext cx="3686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781050</xdr:colOff>
      <xdr:row>144</xdr:row>
      <xdr:rowOff>0</xdr:rowOff>
    </xdr:from>
    <xdr:to>
      <xdr:col>4</xdr:col>
      <xdr:colOff>552450</xdr:colOff>
      <xdr:row>144</xdr:row>
      <xdr:rowOff>0</xdr:rowOff>
    </xdr:to>
    <xdr:sp macro="" textlink="">
      <xdr:nvSpPr>
        <xdr:cNvPr id="1371" name="Line 2"/>
        <xdr:cNvSpPr>
          <a:spLocks noChangeShapeType="1"/>
        </xdr:cNvSpPr>
      </xdr:nvSpPr>
      <xdr:spPr bwMode="auto">
        <a:xfrm>
          <a:off x="5810250" y="51882675"/>
          <a:ext cx="2552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144</xdr:row>
      <xdr:rowOff>0</xdr:rowOff>
    </xdr:from>
    <xdr:to>
      <xdr:col>7</xdr:col>
      <xdr:colOff>1619250</xdr:colOff>
      <xdr:row>144</xdr:row>
      <xdr:rowOff>0</xdr:rowOff>
    </xdr:to>
    <xdr:sp macro="" textlink="">
      <xdr:nvSpPr>
        <xdr:cNvPr id="1372" name="Line 3"/>
        <xdr:cNvSpPr>
          <a:spLocks noChangeShapeType="1"/>
        </xdr:cNvSpPr>
      </xdr:nvSpPr>
      <xdr:spPr bwMode="auto">
        <a:xfrm>
          <a:off x="9410700" y="518826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1228725</xdr:colOff>
      <xdr:row>41</xdr:row>
      <xdr:rowOff>0</xdr:rowOff>
    </xdr:from>
    <xdr:to>
      <xdr:col>1</xdr:col>
      <xdr:colOff>0</xdr:colOff>
      <xdr:row>41</xdr:row>
      <xdr:rowOff>0</xdr:rowOff>
    </xdr:to>
    <xdr:sp macro="" textlink="">
      <xdr:nvSpPr>
        <xdr:cNvPr id="2394" name="Line 1"/>
        <xdr:cNvSpPr>
          <a:spLocks noChangeShapeType="1"/>
        </xdr:cNvSpPr>
      </xdr:nvSpPr>
      <xdr:spPr bwMode="auto">
        <a:xfrm>
          <a:off x="1228725" y="16687800"/>
          <a:ext cx="304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66675</xdr:colOff>
      <xdr:row>41</xdr:row>
      <xdr:rowOff>0</xdr:rowOff>
    </xdr:to>
    <xdr:sp macro="" textlink="">
      <xdr:nvSpPr>
        <xdr:cNvPr id="2395" name="Line 2"/>
        <xdr:cNvSpPr>
          <a:spLocks noChangeShapeType="1"/>
        </xdr:cNvSpPr>
      </xdr:nvSpPr>
      <xdr:spPr bwMode="auto">
        <a:xfrm>
          <a:off x="5295900" y="16687800"/>
          <a:ext cx="228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923925</xdr:colOff>
      <xdr:row>41</xdr:row>
      <xdr:rowOff>0</xdr:rowOff>
    </xdr:from>
    <xdr:to>
      <xdr:col>6</xdr:col>
      <xdr:colOff>962025</xdr:colOff>
      <xdr:row>41</xdr:row>
      <xdr:rowOff>0</xdr:rowOff>
    </xdr:to>
    <xdr:sp macro="" textlink="">
      <xdr:nvSpPr>
        <xdr:cNvPr id="2396" name="Line 3"/>
        <xdr:cNvSpPr>
          <a:spLocks noChangeShapeType="1"/>
        </xdr:cNvSpPr>
      </xdr:nvSpPr>
      <xdr:spPr bwMode="auto">
        <a:xfrm>
          <a:off x="8439150" y="16687800"/>
          <a:ext cx="2219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1009650</xdr:colOff>
      <xdr:row>109</xdr:row>
      <xdr:rowOff>0</xdr:rowOff>
    </xdr:from>
    <xdr:to>
      <xdr:col>0</xdr:col>
      <xdr:colOff>3962400</xdr:colOff>
      <xdr:row>109</xdr:row>
      <xdr:rowOff>0</xdr:rowOff>
    </xdr:to>
    <xdr:sp macro="" textlink="">
      <xdr:nvSpPr>
        <xdr:cNvPr id="4443" name="Line 1"/>
        <xdr:cNvSpPr>
          <a:spLocks noChangeShapeType="1"/>
        </xdr:cNvSpPr>
      </xdr:nvSpPr>
      <xdr:spPr bwMode="auto">
        <a:xfrm>
          <a:off x="1009650" y="25412700"/>
          <a:ext cx="2952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109</xdr:row>
      <xdr:rowOff>0</xdr:rowOff>
    </xdr:from>
    <xdr:to>
      <xdr:col>3</xdr:col>
      <xdr:colOff>723900</xdr:colOff>
      <xdr:row>109</xdr:row>
      <xdr:rowOff>0</xdr:rowOff>
    </xdr:to>
    <xdr:sp macro="" textlink="">
      <xdr:nvSpPr>
        <xdr:cNvPr id="4444" name="Line 2"/>
        <xdr:cNvSpPr>
          <a:spLocks noChangeShapeType="1"/>
        </xdr:cNvSpPr>
      </xdr:nvSpPr>
      <xdr:spPr bwMode="auto">
        <a:xfrm>
          <a:off x="4810125" y="25412700"/>
          <a:ext cx="198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676275</xdr:colOff>
      <xdr:row>109</xdr:row>
      <xdr:rowOff>0</xdr:rowOff>
    </xdr:from>
    <xdr:to>
      <xdr:col>8</xdr:col>
      <xdr:colOff>38100</xdr:colOff>
      <xdr:row>109</xdr:row>
      <xdr:rowOff>0</xdr:rowOff>
    </xdr:to>
    <xdr:sp macro="" textlink="">
      <xdr:nvSpPr>
        <xdr:cNvPr id="4445" name="Line 3"/>
        <xdr:cNvSpPr>
          <a:spLocks noChangeShapeType="1"/>
        </xdr:cNvSpPr>
      </xdr:nvSpPr>
      <xdr:spPr bwMode="auto">
        <a:xfrm>
          <a:off x="7477125" y="25412700"/>
          <a:ext cx="2133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1009650</xdr:colOff>
      <xdr:row>15</xdr:row>
      <xdr:rowOff>0</xdr:rowOff>
    </xdr:from>
    <xdr:to>
      <xdr:col>0</xdr:col>
      <xdr:colOff>3962400</xdr:colOff>
      <xdr:row>15</xdr:row>
      <xdr:rowOff>0</xdr:rowOff>
    </xdr:to>
    <xdr:sp macro="" textlink="">
      <xdr:nvSpPr>
        <xdr:cNvPr id="5466" name="Line 1"/>
        <xdr:cNvSpPr>
          <a:spLocks noChangeShapeType="1"/>
        </xdr:cNvSpPr>
      </xdr:nvSpPr>
      <xdr:spPr bwMode="auto">
        <a:xfrm>
          <a:off x="1009650" y="7277100"/>
          <a:ext cx="2952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15</xdr:row>
      <xdr:rowOff>0</xdr:rowOff>
    </xdr:from>
    <xdr:to>
      <xdr:col>3</xdr:col>
      <xdr:colOff>723900</xdr:colOff>
      <xdr:row>15</xdr:row>
      <xdr:rowOff>0</xdr:rowOff>
    </xdr:to>
    <xdr:sp macro="" textlink="">
      <xdr:nvSpPr>
        <xdr:cNvPr id="5467" name="Line 2"/>
        <xdr:cNvSpPr>
          <a:spLocks noChangeShapeType="1"/>
        </xdr:cNvSpPr>
      </xdr:nvSpPr>
      <xdr:spPr bwMode="auto">
        <a:xfrm>
          <a:off x="5172075" y="7277100"/>
          <a:ext cx="2085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676275</xdr:colOff>
      <xdr:row>15</xdr:row>
      <xdr:rowOff>0</xdr:rowOff>
    </xdr:from>
    <xdr:to>
      <xdr:col>7</xdr:col>
      <xdr:colOff>38100</xdr:colOff>
      <xdr:row>15</xdr:row>
      <xdr:rowOff>0</xdr:rowOff>
    </xdr:to>
    <xdr:sp macro="" textlink="">
      <xdr:nvSpPr>
        <xdr:cNvPr id="5468" name="Line 3"/>
        <xdr:cNvSpPr>
          <a:spLocks noChangeShapeType="1"/>
        </xdr:cNvSpPr>
      </xdr:nvSpPr>
      <xdr:spPr bwMode="auto">
        <a:xfrm>
          <a:off x="8391525" y="7277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1485900</xdr:colOff>
      <xdr:row>23</xdr:row>
      <xdr:rowOff>0</xdr:rowOff>
    </xdr:from>
    <xdr:to>
      <xdr:col>0</xdr:col>
      <xdr:colOff>5810250</xdr:colOff>
      <xdr:row>23</xdr:row>
      <xdr:rowOff>0</xdr:rowOff>
    </xdr:to>
    <xdr:sp macro="" textlink="">
      <xdr:nvSpPr>
        <xdr:cNvPr id="6490" name="Line 1"/>
        <xdr:cNvSpPr>
          <a:spLocks noChangeShapeType="1"/>
        </xdr:cNvSpPr>
      </xdr:nvSpPr>
      <xdr:spPr bwMode="auto">
        <a:xfrm>
          <a:off x="1485900" y="16735425"/>
          <a:ext cx="4324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876300</xdr:colOff>
      <xdr:row>23</xdr:row>
      <xdr:rowOff>0</xdr:rowOff>
    </xdr:from>
    <xdr:to>
      <xdr:col>3</xdr:col>
      <xdr:colOff>704850</xdr:colOff>
      <xdr:row>23</xdr:row>
      <xdr:rowOff>0</xdr:rowOff>
    </xdr:to>
    <xdr:sp macro="" textlink="">
      <xdr:nvSpPr>
        <xdr:cNvPr id="6491" name="Line 2"/>
        <xdr:cNvSpPr>
          <a:spLocks noChangeShapeType="1"/>
        </xdr:cNvSpPr>
      </xdr:nvSpPr>
      <xdr:spPr bwMode="auto">
        <a:xfrm>
          <a:off x="6696075" y="16735425"/>
          <a:ext cx="2247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285750</xdr:colOff>
      <xdr:row>23</xdr:row>
      <xdr:rowOff>0</xdr:rowOff>
    </xdr:from>
    <xdr:to>
      <xdr:col>5</xdr:col>
      <xdr:colOff>2305050</xdr:colOff>
      <xdr:row>23</xdr:row>
      <xdr:rowOff>0</xdr:rowOff>
    </xdr:to>
    <xdr:sp macro="" textlink="">
      <xdr:nvSpPr>
        <xdr:cNvPr id="6492" name="Line 3"/>
        <xdr:cNvSpPr>
          <a:spLocks noChangeShapeType="1"/>
        </xdr:cNvSpPr>
      </xdr:nvSpPr>
      <xdr:spPr bwMode="auto">
        <a:xfrm>
          <a:off x="9858375" y="16735425"/>
          <a:ext cx="3333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66</xdr:row>
      <xdr:rowOff>0</xdr:rowOff>
    </xdr:from>
    <xdr:to>
      <xdr:col>9</xdr:col>
      <xdr:colOff>266700</xdr:colOff>
      <xdr:row>66</xdr:row>
      <xdr:rowOff>0</xdr:rowOff>
    </xdr:to>
    <xdr:sp macro="" textlink="">
      <xdr:nvSpPr>
        <xdr:cNvPr id="7514" name="Line 1"/>
        <xdr:cNvSpPr>
          <a:spLocks noChangeShapeType="1"/>
        </xdr:cNvSpPr>
      </xdr:nvSpPr>
      <xdr:spPr bwMode="auto">
        <a:xfrm>
          <a:off x="2552700" y="17678400"/>
          <a:ext cx="416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914400</xdr:colOff>
      <xdr:row>66</xdr:row>
      <xdr:rowOff>0</xdr:rowOff>
    </xdr:from>
    <xdr:to>
      <xdr:col>19</xdr:col>
      <xdr:colOff>800100</xdr:colOff>
      <xdr:row>66</xdr:row>
      <xdr:rowOff>0</xdr:rowOff>
    </xdr:to>
    <xdr:sp macro="" textlink="">
      <xdr:nvSpPr>
        <xdr:cNvPr id="7515" name="Line 2"/>
        <xdr:cNvSpPr>
          <a:spLocks noChangeShapeType="1"/>
        </xdr:cNvSpPr>
      </xdr:nvSpPr>
      <xdr:spPr bwMode="auto">
        <a:xfrm flipV="1">
          <a:off x="10639425" y="17678400"/>
          <a:ext cx="441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180975</xdr:colOff>
      <xdr:row>66</xdr:row>
      <xdr:rowOff>0</xdr:rowOff>
    </xdr:from>
    <xdr:to>
      <xdr:col>31</xdr:col>
      <xdr:colOff>904875</xdr:colOff>
      <xdr:row>66</xdr:row>
      <xdr:rowOff>0</xdr:rowOff>
    </xdr:to>
    <xdr:sp macro="" textlink="">
      <xdr:nvSpPr>
        <xdr:cNvPr id="7516" name="Line 3"/>
        <xdr:cNvSpPr>
          <a:spLocks noChangeShapeType="1"/>
        </xdr:cNvSpPr>
      </xdr:nvSpPr>
      <xdr:spPr bwMode="auto">
        <a:xfrm>
          <a:off x="21583650" y="17678400"/>
          <a:ext cx="422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genija\old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Лист1"/>
      <sheetName val="МТР все 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Ф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попер_роз"/>
    </sheetNames>
    <sheetDataSet>
      <sheetData sheetId="0" refreshError="1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  <sheetName val="7  інші витрат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Лист1"/>
      <sheetName val="ТРП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7  інші витрати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1"/>
      <sheetName val="consolidation hq formatted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Технич лист"/>
      <sheetName val="МТР Газ України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  <sheetName val="МТР Газ України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  <sheetName val="База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  <sheetName val="1993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  <sheetName val="МТР Газ України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_Структура по елементах"/>
      <sheetName val="Д3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МТР Газ України"/>
      <sheetName val="1993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1_Структура по елементах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3"/>
  </sheetPr>
  <dimension ref="A1:Q248"/>
  <sheetViews>
    <sheetView view="pageBreakPreview" topLeftCell="A16" zoomScale="75" zoomScaleNormal="60" zoomScaleSheetLayoutView="75" workbookViewId="0">
      <selection activeCell="D78" sqref="D78"/>
    </sheetView>
  </sheetViews>
  <sheetFormatPr defaultColWidth="9.140625" defaultRowHeight="23.25"/>
  <cols>
    <col min="1" max="1" width="72.5703125" style="48" customWidth="1"/>
    <col min="2" max="2" width="17.140625" style="108" customWidth="1"/>
    <col min="3" max="4" width="25.28515625" style="108" customWidth="1"/>
    <col min="5" max="5" width="23.42578125" style="108" customWidth="1"/>
    <col min="6" max="6" width="23.85546875" style="108" customWidth="1"/>
    <col min="7" max="7" width="22.42578125" style="108" customWidth="1"/>
    <col min="8" max="8" width="10" style="48" customWidth="1"/>
    <col min="9" max="9" width="9.5703125" style="48" customWidth="1"/>
    <col min="10" max="16384" width="9.140625" style="48"/>
  </cols>
  <sheetData>
    <row r="1" spans="1:11" ht="23.25" customHeight="1">
      <c r="B1" s="113"/>
      <c r="D1" s="48"/>
      <c r="E1" s="48" t="s">
        <v>239</v>
      </c>
      <c r="F1" s="48"/>
      <c r="G1" s="48"/>
      <c r="H1" s="114"/>
      <c r="I1" s="114"/>
      <c r="J1" s="114"/>
      <c r="K1" s="114"/>
    </row>
    <row r="2" spans="1:11" ht="18.75" customHeight="1">
      <c r="A2" s="115"/>
      <c r="D2" s="116"/>
      <c r="E2" s="286" t="s">
        <v>526</v>
      </c>
      <c r="F2" s="286"/>
      <c r="G2" s="286"/>
      <c r="H2" s="114"/>
      <c r="I2" s="114"/>
      <c r="J2" s="114"/>
      <c r="K2" s="114"/>
    </row>
    <row r="3" spans="1:11" ht="18.75" customHeight="1">
      <c r="A3" s="108"/>
      <c r="C3" s="116"/>
      <c r="D3" s="116"/>
      <c r="E3" s="286"/>
      <c r="F3" s="286"/>
      <c r="G3" s="286"/>
      <c r="H3" s="114"/>
      <c r="I3" s="114"/>
      <c r="J3" s="114"/>
      <c r="K3" s="114"/>
    </row>
    <row r="4" spans="1:11" ht="18.75" customHeight="1">
      <c r="A4" s="108"/>
      <c r="C4" s="116"/>
      <c r="D4" s="116"/>
      <c r="E4" s="286"/>
      <c r="F4" s="286"/>
      <c r="G4" s="286"/>
      <c r="H4" s="114"/>
      <c r="I4" s="114"/>
      <c r="J4" s="114"/>
      <c r="K4" s="114"/>
    </row>
    <row r="5" spans="1:11" ht="84" customHeight="1">
      <c r="B5" s="118"/>
      <c r="C5" s="118"/>
      <c r="E5" s="287"/>
      <c r="F5" s="287"/>
      <c r="G5" s="287"/>
    </row>
    <row r="6" spans="1:11" ht="25.5" customHeight="1">
      <c r="A6" s="119"/>
      <c r="B6" s="275"/>
      <c r="C6" s="275"/>
      <c r="D6" s="275"/>
      <c r="E6" s="120"/>
      <c r="F6" s="121" t="s">
        <v>564</v>
      </c>
      <c r="G6" s="110" t="s">
        <v>259</v>
      </c>
    </row>
    <row r="7" spans="1:11" ht="77.25" customHeight="1">
      <c r="A7" s="122" t="s">
        <v>14</v>
      </c>
      <c r="B7" s="282" t="s">
        <v>466</v>
      </c>
      <c r="C7" s="282"/>
      <c r="D7" s="282"/>
      <c r="E7" s="283"/>
      <c r="F7" s="124" t="s">
        <v>132</v>
      </c>
      <c r="G7" s="110">
        <v>34734627</v>
      </c>
    </row>
    <row r="8" spans="1:11" ht="25.5" customHeight="1">
      <c r="A8" s="119" t="s">
        <v>15</v>
      </c>
      <c r="B8" s="275" t="s">
        <v>396</v>
      </c>
      <c r="C8" s="275"/>
      <c r="D8" s="275"/>
      <c r="E8" s="120"/>
      <c r="F8" s="124" t="s">
        <v>131</v>
      </c>
      <c r="G8" s="110">
        <v>150</v>
      </c>
    </row>
    <row r="9" spans="1:11" ht="25.5" customHeight="1">
      <c r="A9" s="119" t="s">
        <v>19</v>
      </c>
      <c r="B9" s="275" t="s">
        <v>397</v>
      </c>
      <c r="C9" s="275"/>
      <c r="D9" s="275"/>
      <c r="E9" s="120"/>
      <c r="F9" s="124" t="s">
        <v>130</v>
      </c>
      <c r="G9" s="110">
        <v>12101366600</v>
      </c>
    </row>
    <row r="10" spans="1:11" ht="25.5" customHeight="1">
      <c r="A10" s="122" t="s">
        <v>381</v>
      </c>
      <c r="B10" s="275"/>
      <c r="C10" s="275"/>
      <c r="D10" s="275"/>
      <c r="E10" s="123"/>
      <c r="F10" s="124" t="s">
        <v>9</v>
      </c>
      <c r="G10" s="110"/>
    </row>
    <row r="11" spans="1:11" ht="25.5" customHeight="1">
      <c r="A11" s="122" t="s">
        <v>17</v>
      </c>
      <c r="B11" s="275"/>
      <c r="C11" s="275"/>
      <c r="D11" s="275"/>
      <c r="E11" s="123"/>
      <c r="F11" s="124" t="s">
        <v>8</v>
      </c>
      <c r="G11" s="110"/>
    </row>
    <row r="12" spans="1:11" ht="37.5" customHeight="1">
      <c r="A12" s="122" t="s">
        <v>16</v>
      </c>
      <c r="B12" s="290" t="s">
        <v>398</v>
      </c>
      <c r="C12" s="290"/>
      <c r="D12" s="290"/>
      <c r="E12" s="123"/>
      <c r="F12" s="124" t="s">
        <v>10</v>
      </c>
      <c r="G12" s="110" t="s">
        <v>402</v>
      </c>
    </row>
    <row r="13" spans="1:11" ht="25.5" customHeight="1">
      <c r="A13" s="122" t="s">
        <v>329</v>
      </c>
      <c r="B13" s="275"/>
      <c r="C13" s="275"/>
      <c r="D13" s="275"/>
      <c r="E13" s="275" t="s">
        <v>193</v>
      </c>
      <c r="F13" s="284"/>
      <c r="G13" s="225" t="s">
        <v>37</v>
      </c>
    </row>
    <row r="14" spans="1:11" ht="25.5" customHeight="1">
      <c r="A14" s="122" t="s">
        <v>20</v>
      </c>
      <c r="B14" s="275" t="s">
        <v>399</v>
      </c>
      <c r="C14" s="275"/>
      <c r="D14" s="275"/>
      <c r="E14" s="275" t="s">
        <v>194</v>
      </c>
      <c r="F14" s="289"/>
      <c r="G14" s="125"/>
    </row>
    <row r="15" spans="1:11" ht="51.75" customHeight="1">
      <c r="A15" s="122" t="s">
        <v>106</v>
      </c>
      <c r="B15" s="275">
        <v>16</v>
      </c>
      <c r="C15" s="275"/>
      <c r="D15" s="275"/>
      <c r="E15" s="126"/>
      <c r="F15" s="126"/>
      <c r="G15" s="126"/>
    </row>
    <row r="16" spans="1:11" ht="39.75" customHeight="1">
      <c r="A16" s="119" t="s">
        <v>11</v>
      </c>
      <c r="B16" s="275" t="s">
        <v>400</v>
      </c>
      <c r="C16" s="275"/>
      <c r="D16" s="275"/>
      <c r="E16" s="275"/>
      <c r="F16" s="127"/>
      <c r="G16" s="127"/>
    </row>
    <row r="17" spans="1:17" ht="25.5" customHeight="1">
      <c r="A17" s="122" t="s">
        <v>12</v>
      </c>
      <c r="B17" s="275" t="s">
        <v>478</v>
      </c>
      <c r="C17" s="275"/>
      <c r="D17" s="275"/>
      <c r="E17" s="126"/>
      <c r="F17" s="126"/>
      <c r="G17" s="126"/>
    </row>
    <row r="18" spans="1:17" ht="25.5" customHeight="1">
      <c r="A18" s="119" t="s">
        <v>13</v>
      </c>
      <c r="B18" s="275" t="s">
        <v>401</v>
      </c>
      <c r="C18" s="275"/>
      <c r="D18" s="275"/>
      <c r="E18" s="127"/>
      <c r="F18" s="127"/>
      <c r="G18" s="127"/>
    </row>
    <row r="19" spans="1:17" ht="13.5" customHeight="1">
      <c r="A19" s="128"/>
      <c r="B19" s="48"/>
      <c r="C19" s="48"/>
      <c r="D19" s="48"/>
      <c r="E19" s="48"/>
      <c r="F19" s="48"/>
      <c r="G19" s="48"/>
    </row>
    <row r="20" spans="1:17" ht="46.5" customHeight="1">
      <c r="A20" s="285" t="s">
        <v>240</v>
      </c>
      <c r="B20" s="285"/>
      <c r="C20" s="285"/>
      <c r="D20" s="285"/>
      <c r="E20" s="285"/>
      <c r="F20" s="285"/>
      <c r="G20" s="285"/>
    </row>
    <row r="21" spans="1:17" ht="27">
      <c r="A21" s="285" t="s">
        <v>380</v>
      </c>
      <c r="B21" s="285"/>
      <c r="C21" s="285"/>
      <c r="D21" s="285"/>
      <c r="E21" s="285"/>
      <c r="F21" s="285"/>
      <c r="G21" s="285"/>
    </row>
    <row r="22" spans="1:17">
      <c r="A22" s="281" t="s">
        <v>565</v>
      </c>
      <c r="B22" s="281"/>
      <c r="C22" s="281"/>
      <c r="D22" s="281"/>
      <c r="E22" s="281"/>
      <c r="F22" s="281"/>
      <c r="G22" s="281"/>
    </row>
    <row r="23" spans="1:17">
      <c r="A23" s="276" t="s">
        <v>355</v>
      </c>
      <c r="B23" s="276"/>
      <c r="C23" s="276"/>
      <c r="D23" s="276"/>
      <c r="E23" s="276"/>
      <c r="F23" s="276"/>
      <c r="G23" s="276"/>
    </row>
    <row r="24" spans="1:17" ht="9" customHeight="1">
      <c r="A24" s="129"/>
      <c r="B24" s="129"/>
      <c r="C24" s="129"/>
      <c r="D24" s="129"/>
      <c r="E24" s="129"/>
      <c r="F24" s="129"/>
      <c r="G24" s="129"/>
    </row>
    <row r="25" spans="1:17">
      <c r="A25" s="281" t="s">
        <v>206</v>
      </c>
      <c r="B25" s="281"/>
      <c r="C25" s="281"/>
      <c r="D25" s="281"/>
      <c r="E25" s="281"/>
      <c r="F25" s="281"/>
      <c r="G25" s="281"/>
    </row>
    <row r="26" spans="1:17" ht="12" customHeight="1">
      <c r="B26" s="130"/>
      <c r="C26" s="130"/>
      <c r="D26" s="130"/>
      <c r="E26" s="130"/>
      <c r="F26" s="130"/>
      <c r="G26" s="130"/>
    </row>
    <row r="27" spans="1:17" ht="43.5" customHeight="1">
      <c r="A27" s="288" t="s">
        <v>286</v>
      </c>
      <c r="B27" s="294" t="s">
        <v>18</v>
      </c>
      <c r="C27" s="292" t="s">
        <v>356</v>
      </c>
      <c r="D27" s="291" t="s">
        <v>354</v>
      </c>
      <c r="E27" s="291"/>
      <c r="F27" s="291"/>
      <c r="G27" s="291"/>
      <c r="Q27" s="48" t="s">
        <v>373</v>
      </c>
    </row>
    <row r="28" spans="1:17" ht="44.25" customHeight="1">
      <c r="A28" s="288"/>
      <c r="B28" s="294"/>
      <c r="C28" s="293"/>
      <c r="D28" s="131" t="s">
        <v>264</v>
      </c>
      <c r="E28" s="131" t="s">
        <v>248</v>
      </c>
      <c r="F28" s="131" t="s">
        <v>274</v>
      </c>
      <c r="G28" s="131" t="s">
        <v>275</v>
      </c>
    </row>
    <row r="29" spans="1:17" ht="30" customHeight="1">
      <c r="A29" s="110">
        <v>1</v>
      </c>
      <c r="B29" s="109">
        <v>2</v>
      </c>
      <c r="C29" s="110">
        <v>3</v>
      </c>
      <c r="D29" s="110">
        <v>4</v>
      </c>
      <c r="E29" s="109">
        <v>5</v>
      </c>
      <c r="F29" s="110">
        <v>6</v>
      </c>
      <c r="G29" s="109">
        <v>7</v>
      </c>
    </row>
    <row r="30" spans="1:17" ht="24.95" customHeight="1">
      <c r="A30" s="274" t="s">
        <v>99</v>
      </c>
      <c r="B30" s="274"/>
      <c r="C30" s="274"/>
      <c r="D30" s="274"/>
      <c r="E30" s="274"/>
      <c r="F30" s="274"/>
      <c r="G30" s="274"/>
    </row>
    <row r="31" spans="1:17" ht="46.5">
      <c r="A31" s="132" t="s">
        <v>207</v>
      </c>
      <c r="B31" s="109">
        <f>'1. Фін результат'!B9</f>
        <v>1000</v>
      </c>
      <c r="C31" s="133">
        <f>'1. Фін результат'!C9</f>
        <v>0</v>
      </c>
      <c r="D31" s="133">
        <f>'1. Фін результат'!D9</f>
        <v>34</v>
      </c>
      <c r="E31" s="133">
        <f>'1. Фін результат'!E9</f>
        <v>0</v>
      </c>
      <c r="F31" s="133">
        <f>E31-D31</f>
        <v>-34</v>
      </c>
      <c r="G31" s="134">
        <f>E31*100/D31</f>
        <v>0</v>
      </c>
    </row>
    <row r="32" spans="1:17" ht="46.5">
      <c r="A32" s="132" t="s">
        <v>176</v>
      </c>
      <c r="B32" s="109">
        <f>'1. Фін результат'!B12</f>
        <v>1010</v>
      </c>
      <c r="C32" s="133">
        <f>'1. Фін результат'!C12</f>
        <v>0</v>
      </c>
      <c r="D32" s="133">
        <f>'1. Фін результат'!D12</f>
        <v>97</v>
      </c>
      <c r="E32" s="133">
        <f>'1. Фін результат'!E12</f>
        <v>0</v>
      </c>
      <c r="F32" s="133">
        <f t="shared" ref="F32:F76" si="0">E32-D32</f>
        <v>-97</v>
      </c>
      <c r="G32" s="134">
        <f t="shared" ref="G32:G76" si="1">E32*100/D32</f>
        <v>0</v>
      </c>
    </row>
    <row r="33" spans="1:7">
      <c r="A33" s="135" t="s">
        <v>265</v>
      </c>
      <c r="B33" s="109">
        <f>'1. Фін результат'!B22</f>
        <v>1020</v>
      </c>
      <c r="C33" s="133">
        <f>C31-C32</f>
        <v>0</v>
      </c>
      <c r="D33" s="133">
        <f>'1. Фін результат'!D22</f>
        <v>-63</v>
      </c>
      <c r="E33" s="133">
        <f>'1. Фін результат'!E22</f>
        <v>0</v>
      </c>
      <c r="F33" s="133">
        <f t="shared" si="0"/>
        <v>63</v>
      </c>
      <c r="G33" s="134">
        <f t="shared" si="1"/>
        <v>0</v>
      </c>
    </row>
    <row r="34" spans="1:7">
      <c r="A34" s="132" t="s">
        <v>142</v>
      </c>
      <c r="B34" s="109">
        <f>'1. Фін результат'!B27</f>
        <v>1040</v>
      </c>
      <c r="C34" s="133">
        <f>'1. Фін результат'!C27</f>
        <v>1444</v>
      </c>
      <c r="D34" s="133">
        <f>'1. Фін результат'!D27</f>
        <v>2159</v>
      </c>
      <c r="E34" s="133">
        <f>'1. Фін результат'!E27</f>
        <v>1122</v>
      </c>
      <c r="F34" s="133">
        <f>E34-D34</f>
        <v>-1037</v>
      </c>
      <c r="G34" s="134">
        <f t="shared" si="1"/>
        <v>51.968503937007874</v>
      </c>
    </row>
    <row r="35" spans="1:7">
      <c r="A35" s="132" t="s">
        <v>139</v>
      </c>
      <c r="B35" s="109">
        <f>'1. Фін результат'!B64</f>
        <v>1070</v>
      </c>
      <c r="C35" s="133">
        <f>'1. Фін результат'!C64</f>
        <v>0</v>
      </c>
      <c r="D35" s="133">
        <f>'1. Фін результат'!D64</f>
        <v>0</v>
      </c>
      <c r="E35" s="133">
        <f>'1. Фін результат'!E64</f>
        <v>0</v>
      </c>
      <c r="F35" s="133">
        <f t="shared" si="0"/>
        <v>0</v>
      </c>
      <c r="G35" s="134"/>
    </row>
    <row r="36" spans="1:7">
      <c r="A36" s="132" t="s">
        <v>143</v>
      </c>
      <c r="B36" s="109">
        <f>'1. Фін результат'!B122</f>
        <v>1300</v>
      </c>
      <c r="C36" s="133">
        <f>'1. Фін результат'!C122</f>
        <v>17034</v>
      </c>
      <c r="D36" s="133">
        <f>'1. Фін результат'!D122</f>
        <v>0</v>
      </c>
      <c r="E36" s="133">
        <f>'1. Фін результат'!E122</f>
        <v>-6696</v>
      </c>
      <c r="F36" s="133">
        <f t="shared" si="0"/>
        <v>-6696</v>
      </c>
      <c r="G36" s="134"/>
    </row>
    <row r="37" spans="1:7" ht="45">
      <c r="A37" s="136" t="s">
        <v>4</v>
      </c>
      <c r="B37" s="109">
        <f>'1. Фін результат'!B83</f>
        <v>1100</v>
      </c>
      <c r="C37" s="133">
        <f>'1. Фін результат'!C83</f>
        <v>15590</v>
      </c>
      <c r="D37" s="133">
        <f>'1. Фін результат'!D83</f>
        <v>-2222</v>
      </c>
      <c r="E37" s="133">
        <f>'1. Фін результат'!E83</f>
        <v>-7818</v>
      </c>
      <c r="F37" s="133">
        <f t="shared" si="0"/>
        <v>-5596</v>
      </c>
      <c r="G37" s="134">
        <f t="shared" si="1"/>
        <v>351.84518451845184</v>
      </c>
    </row>
    <row r="38" spans="1:7">
      <c r="A38" s="137" t="s">
        <v>144</v>
      </c>
      <c r="B38" s="109">
        <f>'1. Фін результат'!B133</f>
        <v>1410</v>
      </c>
      <c r="C38" s="133">
        <f>'1. Фін результат'!C133</f>
        <v>-1419</v>
      </c>
      <c r="D38" s="133">
        <f>'1. Фін результат'!D133</f>
        <v>-2116</v>
      </c>
      <c r="E38" s="133">
        <f>'1. Фін результат'!E133</f>
        <v>-8443</v>
      </c>
      <c r="F38" s="133">
        <f t="shared" si="0"/>
        <v>-6327</v>
      </c>
      <c r="G38" s="134">
        <f t="shared" si="1"/>
        <v>399.00756143667297</v>
      </c>
    </row>
    <row r="39" spans="1:7">
      <c r="A39" s="138" t="s">
        <v>230</v>
      </c>
      <c r="B39" s="109">
        <f>' 5. Коефіцієнти'!B8</f>
        <v>5010</v>
      </c>
      <c r="C39" s="133">
        <v>0</v>
      </c>
      <c r="D39" s="133">
        <f>D38/D31*100</f>
        <v>-6223.5294117647054</v>
      </c>
      <c r="E39" s="133">
        <v>0</v>
      </c>
      <c r="F39" s="133">
        <f t="shared" ref="F39" si="2">F38/F31*100</f>
        <v>18608.823529411766</v>
      </c>
      <c r="G39" s="133">
        <v>0</v>
      </c>
    </row>
    <row r="40" spans="1:7" ht="46.5">
      <c r="A40" s="138" t="s">
        <v>145</v>
      </c>
      <c r="B40" s="109">
        <f>'1. Фін результат'!B123</f>
        <v>1310</v>
      </c>
      <c r="C40" s="133">
        <f>'1. Фін результат'!C123</f>
        <v>-8958</v>
      </c>
      <c r="D40" s="133">
        <f>'1. Фін результат'!D123</f>
        <v>-9362</v>
      </c>
      <c r="E40" s="133">
        <f>'1. Фін результат'!E123</f>
        <v>-5115</v>
      </c>
      <c r="F40" s="133">
        <f t="shared" si="0"/>
        <v>4247</v>
      </c>
      <c r="G40" s="134">
        <f>E40*100/D40</f>
        <v>54.635761589403977</v>
      </c>
    </row>
    <row r="41" spans="1:7">
      <c r="A41" s="132" t="s">
        <v>234</v>
      </c>
      <c r="B41" s="109">
        <f>'1. Фін результат'!B124</f>
        <v>1320</v>
      </c>
      <c r="C41" s="133">
        <f>'1. Фін результат'!C95-'1. Фін результат'!C102</f>
        <v>9599</v>
      </c>
      <c r="D41" s="133">
        <f>'1. Фін результат'!D95-'1. Фін результат'!D102</f>
        <v>11003</v>
      </c>
      <c r="E41" s="133">
        <f>'1. Фін результат'!E124</f>
        <v>-8399</v>
      </c>
      <c r="F41" s="133">
        <f t="shared" si="0"/>
        <v>-19402</v>
      </c>
      <c r="G41" s="134">
        <f>E41*100/D41</f>
        <v>-76.33372716531855</v>
      </c>
    </row>
    <row r="42" spans="1:7">
      <c r="A42" s="137" t="s">
        <v>97</v>
      </c>
      <c r="B42" s="109">
        <f>'1. Фін результат'!B114</f>
        <v>1170</v>
      </c>
      <c r="C42" s="133">
        <f>'1. Фін результат'!C114</f>
        <v>16231</v>
      </c>
      <c r="D42" s="133">
        <f>'1. Фін результат'!D114</f>
        <v>-581</v>
      </c>
      <c r="E42" s="133">
        <f>'1. Фін результат'!E114</f>
        <v>-21332</v>
      </c>
      <c r="F42" s="133">
        <f t="shared" si="0"/>
        <v>-20751</v>
      </c>
      <c r="G42" s="134">
        <f t="shared" si="1"/>
        <v>3671.6006884681583</v>
      </c>
    </row>
    <row r="43" spans="1:7">
      <c r="A43" s="139" t="s">
        <v>140</v>
      </c>
      <c r="B43" s="109">
        <f>'1. Фін результат'!B115</f>
        <v>1180</v>
      </c>
      <c r="C43" s="133">
        <f>'1. Фін результат'!C115</f>
        <v>0</v>
      </c>
      <c r="D43" s="133">
        <f>'1. Фін результат'!D115</f>
        <v>0</v>
      </c>
      <c r="E43" s="133">
        <f>'1. Фін результат'!E115</f>
        <v>0</v>
      </c>
      <c r="F43" s="133">
        <f t="shared" si="0"/>
        <v>0</v>
      </c>
      <c r="G43" s="134"/>
    </row>
    <row r="44" spans="1:7">
      <c r="A44" s="136" t="s">
        <v>231</v>
      </c>
      <c r="B44" s="109">
        <f>'1. Фін результат'!B117</f>
        <v>1200</v>
      </c>
      <c r="C44" s="133">
        <f>C42-C43</f>
        <v>16231</v>
      </c>
      <c r="D44" s="133">
        <f>'1. Фін результат'!D117</f>
        <v>-581</v>
      </c>
      <c r="E44" s="133">
        <f>'1. Фін результат'!E117</f>
        <v>-21332</v>
      </c>
      <c r="F44" s="133">
        <f t="shared" si="0"/>
        <v>-20751</v>
      </c>
      <c r="G44" s="134">
        <f t="shared" si="1"/>
        <v>3671.6006884681583</v>
      </c>
    </row>
    <row r="45" spans="1:7">
      <c r="A45" s="138" t="s">
        <v>232</v>
      </c>
      <c r="B45" s="109">
        <f>' 5. Коефіцієнти'!B11</f>
        <v>5040</v>
      </c>
      <c r="C45" s="133">
        <f>' 5. Коефіцієнти'!D11</f>
        <v>0</v>
      </c>
      <c r="D45" s="199">
        <f>' 5. Коефіцієнти'!E11</f>
        <v>0</v>
      </c>
      <c r="E45" s="133">
        <f>' 5. Коефіцієнти'!E11</f>
        <v>0</v>
      </c>
      <c r="F45" s="133">
        <f t="shared" si="0"/>
        <v>0</v>
      </c>
      <c r="G45" s="134"/>
    </row>
    <row r="46" spans="1:7">
      <c r="A46" s="271" t="s">
        <v>157</v>
      </c>
      <c r="B46" s="272"/>
      <c r="C46" s="272"/>
      <c r="D46" s="272"/>
      <c r="E46" s="272"/>
      <c r="F46" s="272"/>
      <c r="G46" s="273"/>
    </row>
    <row r="47" spans="1:7">
      <c r="A47" s="138" t="s">
        <v>357</v>
      </c>
      <c r="B47" s="109">
        <f>'2. Розрахунки з бюджетом'!B21</f>
        <v>2100</v>
      </c>
      <c r="C47" s="133">
        <v>0</v>
      </c>
      <c r="D47" s="133">
        <f>'2. Розрахунки з бюджетом'!D9</f>
        <v>0</v>
      </c>
      <c r="E47" s="133">
        <f>'2. Розрахунки з бюджетом'!E9</f>
        <v>180</v>
      </c>
      <c r="F47" s="133">
        <f t="shared" si="0"/>
        <v>180</v>
      </c>
      <c r="G47" s="134">
        <v>0</v>
      </c>
    </row>
    <row r="48" spans="1:7">
      <c r="A48" s="140" t="s">
        <v>156</v>
      </c>
      <c r="B48" s="109">
        <f>'2. Розрахунки з бюджетом'!B24</f>
        <v>2110</v>
      </c>
      <c r="C48" s="133">
        <f>'2. Розрахунки з бюджетом'!C24</f>
        <v>0</v>
      </c>
      <c r="D48" s="133">
        <f>'2. Розрахунки з бюджетом'!D24</f>
        <v>0</v>
      </c>
      <c r="E48" s="133">
        <f>'2. Розрахунки з бюджетом'!E24</f>
        <v>0</v>
      </c>
      <c r="F48" s="133">
        <f t="shared" si="0"/>
        <v>0</v>
      </c>
      <c r="G48" s="134">
        <v>0</v>
      </c>
    </row>
    <row r="49" spans="1:7" ht="46.5">
      <c r="A49" s="140" t="s">
        <v>349</v>
      </c>
      <c r="B49" s="109" t="s">
        <v>322</v>
      </c>
      <c r="C49" s="133">
        <f>'2. Розрахунки з бюджетом'!C26</f>
        <v>-38545</v>
      </c>
      <c r="D49" s="133">
        <f>'2. Розрахунки з бюджетом'!D25+'2. Розрахунки з бюджетом'!D26</f>
        <v>-80</v>
      </c>
      <c r="E49" s="133">
        <f>'2. Розрахунки з бюджетом'!E25+'2. Розрахунки з бюджетом'!E26</f>
        <v>-43513</v>
      </c>
      <c r="F49" s="133">
        <f t="shared" si="0"/>
        <v>-43433</v>
      </c>
      <c r="G49" s="134">
        <f t="shared" si="1"/>
        <v>54391.25</v>
      </c>
    </row>
    <row r="50" spans="1:7" ht="46.5">
      <c r="A50" s="138" t="s">
        <v>258</v>
      </c>
      <c r="B50" s="109">
        <f>'2. Розрахунки з бюджетом'!B27</f>
        <v>2140</v>
      </c>
      <c r="C50" s="133">
        <f>'2. Розрахунки з бюджетом'!C27</f>
        <v>170</v>
      </c>
      <c r="D50" s="133">
        <f>'2. Розрахунки з бюджетом'!D27</f>
        <v>217</v>
      </c>
      <c r="E50" s="133">
        <f>'2. Розрахунки з бюджетом'!E27</f>
        <v>187</v>
      </c>
      <c r="F50" s="133">
        <f t="shared" si="0"/>
        <v>-30</v>
      </c>
      <c r="G50" s="134">
        <f t="shared" si="1"/>
        <v>86.175115207373267</v>
      </c>
    </row>
    <row r="51" spans="1:7" ht="46.5">
      <c r="A51" s="138" t="s">
        <v>84</v>
      </c>
      <c r="B51" s="109">
        <f>'2. Розрахунки з бюджетом'!B38</f>
        <v>2150</v>
      </c>
      <c r="C51" s="133">
        <f>'2. Розрахунки з бюджетом'!C38</f>
        <v>185</v>
      </c>
      <c r="D51" s="133">
        <f>'2. Розрахунки з бюджетом'!D38</f>
        <v>241</v>
      </c>
      <c r="E51" s="133">
        <f>'2. Розрахунки з бюджетом'!E38</f>
        <v>209</v>
      </c>
      <c r="F51" s="133">
        <f t="shared" si="0"/>
        <v>-32</v>
      </c>
      <c r="G51" s="134">
        <f t="shared" si="1"/>
        <v>86.721991701244818</v>
      </c>
    </row>
    <row r="52" spans="1:7">
      <c r="A52" s="137" t="s">
        <v>266</v>
      </c>
      <c r="B52" s="109">
        <f>'2. Розрахунки з бюджетом'!B39</f>
        <v>2200</v>
      </c>
      <c r="C52" s="133">
        <f>SUM(C47:C51)</f>
        <v>-38190</v>
      </c>
      <c r="D52" s="133">
        <f>SUM(D47:D51)</f>
        <v>378</v>
      </c>
      <c r="E52" s="133">
        <f>SUM(E47:E51)</f>
        <v>-42937</v>
      </c>
      <c r="F52" s="133">
        <f t="shared" si="0"/>
        <v>-43315</v>
      </c>
      <c r="G52" s="134">
        <f t="shared" si="1"/>
        <v>-11358.994708994709</v>
      </c>
    </row>
    <row r="53" spans="1:7">
      <c r="A53" s="271" t="s">
        <v>155</v>
      </c>
      <c r="B53" s="272"/>
      <c r="C53" s="272"/>
      <c r="D53" s="272"/>
      <c r="E53" s="272"/>
      <c r="F53" s="272"/>
      <c r="G53" s="273"/>
    </row>
    <row r="54" spans="1:7">
      <c r="A54" s="137" t="s">
        <v>146</v>
      </c>
      <c r="B54" s="109">
        <f>'3. Рух грошових коштів'!B103</f>
        <v>3600</v>
      </c>
      <c r="C54" s="133">
        <f>'3. Рух грошових коштів'!C103</f>
        <v>57313</v>
      </c>
      <c r="D54" s="133">
        <f>'3. Рух грошових коштів'!D103</f>
        <v>27996</v>
      </c>
      <c r="E54" s="133">
        <f>'3. Рух грошових коштів'!E103</f>
        <v>21022</v>
      </c>
      <c r="F54" s="133">
        <f t="shared" si="0"/>
        <v>-6974</v>
      </c>
      <c r="G54" s="134">
        <f t="shared" si="1"/>
        <v>75.089298471210171</v>
      </c>
    </row>
    <row r="55" spans="1:7" ht="46.5">
      <c r="A55" s="138" t="s">
        <v>147</v>
      </c>
      <c r="B55" s="109">
        <f>'3. Рух грошових коштів'!B32</f>
        <v>3090</v>
      </c>
      <c r="C55" s="133">
        <f>'3. Рух грошових коштів'!C32</f>
        <v>-5691</v>
      </c>
      <c r="D55" s="133">
        <f>'3. Рух грошових коштів'!D32</f>
        <v>-116156</v>
      </c>
      <c r="E55" s="133">
        <f>'3. Рух грошових коштів'!E32</f>
        <v>-8761</v>
      </c>
      <c r="F55" s="133">
        <f t="shared" si="0"/>
        <v>107395</v>
      </c>
      <c r="G55" s="134">
        <f t="shared" si="1"/>
        <v>7.5424429215882087</v>
      </c>
    </row>
    <row r="56" spans="1:7" ht="46.5">
      <c r="A56" s="138" t="s">
        <v>235</v>
      </c>
      <c r="B56" s="109">
        <f>'3. Рух грошових коштів'!B56</f>
        <v>3320</v>
      </c>
      <c r="C56" s="133">
        <f>'3. Рух грошових коштів'!C56</f>
        <v>0</v>
      </c>
      <c r="D56" s="133">
        <f>'3. Рух грошових коштів'!D56</f>
        <v>-475</v>
      </c>
      <c r="E56" s="133">
        <f>'3. Рух грошових коштів'!E56</f>
        <v>0</v>
      </c>
      <c r="F56" s="133">
        <f t="shared" si="0"/>
        <v>475</v>
      </c>
      <c r="G56" s="134">
        <v>0</v>
      </c>
    </row>
    <row r="57" spans="1:7" ht="46.5">
      <c r="A57" s="138" t="s">
        <v>148</v>
      </c>
      <c r="B57" s="109">
        <f>'3. Рух грошових коштів'!B101</f>
        <v>3580</v>
      </c>
      <c r="C57" s="133">
        <f>'3. Рух грошових коштів'!C101</f>
        <v>1701</v>
      </c>
      <c r="D57" s="133">
        <f>'3. Рух грошових коштів'!D101</f>
        <v>116866</v>
      </c>
      <c r="E57" s="133">
        <f>'3. Рух грошових коштів'!E101</f>
        <v>50149</v>
      </c>
      <c r="F57" s="133">
        <f t="shared" si="0"/>
        <v>-66717</v>
      </c>
      <c r="G57" s="134">
        <f t="shared" si="1"/>
        <v>42.911539712148958</v>
      </c>
    </row>
    <row r="58" spans="1:7" ht="54" customHeight="1">
      <c r="A58" s="138" t="s">
        <v>171</v>
      </c>
      <c r="B58" s="109">
        <f>'3. Рух грошових коштів'!B104</f>
        <v>3610</v>
      </c>
      <c r="C58" s="133">
        <f>'3. Рух грошових коштів'!C104</f>
        <v>-201</v>
      </c>
      <c r="D58" s="133">
        <f>'3. Рух грошових коштів'!D104</f>
        <v>0</v>
      </c>
      <c r="E58" s="133">
        <f>'3. Рух грошових коштів'!E104</f>
        <v>0</v>
      </c>
      <c r="F58" s="133">
        <f t="shared" si="0"/>
        <v>0</v>
      </c>
      <c r="G58" s="134"/>
    </row>
    <row r="59" spans="1:7" ht="38.25" customHeight="1">
      <c r="A59" s="137" t="s">
        <v>149</v>
      </c>
      <c r="B59" s="109">
        <f>'3. Рух грошових коштів'!B105</f>
        <v>3620</v>
      </c>
      <c r="C59" s="133">
        <f>SUM(C54:C58)</f>
        <v>53122</v>
      </c>
      <c r="D59" s="133">
        <f>'3. Рух грошових коштів'!D105</f>
        <v>28231</v>
      </c>
      <c r="E59" s="133">
        <f>'3. Рух грошових коштів'!E105</f>
        <v>62410</v>
      </c>
      <c r="F59" s="133">
        <f t="shared" si="0"/>
        <v>34179</v>
      </c>
      <c r="G59" s="134">
        <f t="shared" si="1"/>
        <v>221.06903758279904</v>
      </c>
    </row>
    <row r="60" spans="1:7">
      <c r="A60" s="279" t="s">
        <v>214</v>
      </c>
      <c r="B60" s="280"/>
      <c r="C60" s="280"/>
      <c r="D60" s="280"/>
      <c r="E60" s="280"/>
      <c r="F60" s="280"/>
      <c r="G60" s="280"/>
    </row>
    <row r="61" spans="1:7">
      <c r="A61" s="138" t="s">
        <v>213</v>
      </c>
      <c r="B61" s="110">
        <f>'4. Кап. інвестиції'!B6</f>
        <v>4000</v>
      </c>
      <c r="C61" s="133">
        <f>'4. Кап. інвестиції'!C6</f>
        <v>0</v>
      </c>
      <c r="D61" s="133">
        <f>'4. Кап. інвестиції'!D6</f>
        <v>475</v>
      </c>
      <c r="E61" s="133">
        <f>'4. Кап. інвестиції'!E6</f>
        <v>0</v>
      </c>
      <c r="F61" s="133">
        <f t="shared" si="0"/>
        <v>-475</v>
      </c>
      <c r="G61" s="134">
        <v>0</v>
      </c>
    </row>
    <row r="62" spans="1:7">
      <c r="A62" s="278" t="s">
        <v>216</v>
      </c>
      <c r="B62" s="278"/>
      <c r="C62" s="278"/>
      <c r="D62" s="278"/>
      <c r="E62" s="278"/>
      <c r="F62" s="278"/>
      <c r="G62" s="278"/>
    </row>
    <row r="63" spans="1:7">
      <c r="A63" s="138" t="s">
        <v>174</v>
      </c>
      <c r="B63" s="110">
        <f>' 5. Коефіцієнти'!B9</f>
        <v>5020</v>
      </c>
      <c r="C63" s="199">
        <f>' 5. Коефіцієнти'!D9</f>
        <v>4.3402921695043069E-2</v>
      </c>
      <c r="D63" s="199">
        <f>D44/D70</f>
        <v>-3.7210910930785142E-3</v>
      </c>
      <c r="E63" s="199">
        <f>' 5. Коефіцієнти'!E9</f>
        <v>-4.4012635166780487E-2</v>
      </c>
      <c r="F63" s="133">
        <f t="shared" si="0"/>
        <v>-4.0291544073701974E-2</v>
      </c>
      <c r="G63" s="134">
        <f t="shared" si="1"/>
        <v>1182.7884366670578</v>
      </c>
    </row>
    <row r="64" spans="1:7">
      <c r="A64" s="138" t="s">
        <v>170</v>
      </c>
      <c r="B64" s="110">
        <f>' 5. Коефіцієнти'!B10</f>
        <v>5030</v>
      </c>
      <c r="C64" s="199">
        <f>' 5. Коефіцієнти'!D10</f>
        <v>-0.86188402718776547</v>
      </c>
      <c r="D64" s="199">
        <f>D44/D76</f>
        <v>-4.3419774306853003E-2</v>
      </c>
      <c r="E64" s="199">
        <f>' 5. Коефіцієнти'!E10</f>
        <v>2.2895781904046366</v>
      </c>
      <c r="F64" s="133">
        <f t="shared" si="0"/>
        <v>2.3329979647114896</v>
      </c>
      <c r="G64" s="134">
        <f t="shared" si="1"/>
        <v>-5273.1231954912982</v>
      </c>
    </row>
    <row r="65" spans="1:7">
      <c r="A65" s="138" t="s">
        <v>233</v>
      </c>
      <c r="B65" s="110">
        <f>' 5. Коефіцієнти'!B14</f>
        <v>5110</v>
      </c>
      <c r="C65" s="199">
        <f>' 5. Коефіцієнти'!D14</f>
        <v>-0.05</v>
      </c>
      <c r="D65" s="199">
        <f>' 5. Коефіцієнти'!D14</f>
        <v>-0.05</v>
      </c>
      <c r="E65" s="199">
        <f>' 5. Коефіцієнти'!E14</f>
        <v>-1.8860476603049417E-2</v>
      </c>
      <c r="F65" s="133">
        <f t="shared" si="0"/>
        <v>3.1139523396950586E-2</v>
      </c>
      <c r="G65" s="134">
        <f t="shared" si="1"/>
        <v>37.720953206098834</v>
      </c>
    </row>
    <row r="66" spans="1:7">
      <c r="A66" s="271" t="s">
        <v>215</v>
      </c>
      <c r="B66" s="272"/>
      <c r="C66" s="272"/>
      <c r="D66" s="272"/>
      <c r="E66" s="272"/>
      <c r="F66" s="272"/>
      <c r="G66" s="273"/>
    </row>
    <row r="67" spans="1:7">
      <c r="A67" s="138" t="s">
        <v>150</v>
      </c>
      <c r="B67" s="110">
        <v>6000</v>
      </c>
      <c r="C67" s="133">
        <v>2660</v>
      </c>
      <c r="D67" s="133">
        <f>335+D61-'1. Фін результат'!D140</f>
        <v>704</v>
      </c>
      <c r="E67" s="133">
        <v>2978</v>
      </c>
      <c r="F67" s="133">
        <f t="shared" si="0"/>
        <v>2274</v>
      </c>
      <c r="G67" s="134">
        <f t="shared" si="1"/>
        <v>423.01136363636363</v>
      </c>
    </row>
    <row r="68" spans="1:7">
      <c r="A68" s="138" t="s">
        <v>151</v>
      </c>
      <c r="B68" s="110">
        <v>6010</v>
      </c>
      <c r="C68" s="133">
        <v>371301</v>
      </c>
      <c r="D68" s="133">
        <f>D69-'3. Рух грошових коштів'!D18+11521</f>
        <v>155433</v>
      </c>
      <c r="E68" s="133">
        <v>481701</v>
      </c>
      <c r="F68" s="133">
        <f t="shared" si="0"/>
        <v>326268</v>
      </c>
      <c r="G68" s="134">
        <f t="shared" si="1"/>
        <v>309.90909266372006</v>
      </c>
    </row>
    <row r="69" spans="1:7">
      <c r="A69" s="138" t="s">
        <v>269</v>
      </c>
      <c r="B69" s="110">
        <v>6020</v>
      </c>
      <c r="C69" s="133">
        <v>53122</v>
      </c>
      <c r="D69" s="133">
        <f>'3. Рух грошових коштів'!D105</f>
        <v>28231</v>
      </c>
      <c r="E69" s="133">
        <v>62410</v>
      </c>
      <c r="F69" s="133">
        <f t="shared" si="0"/>
        <v>34179</v>
      </c>
      <c r="G69" s="134">
        <f t="shared" si="1"/>
        <v>221.06903758279904</v>
      </c>
    </row>
    <row r="70" spans="1:7" s="141" customFormat="1">
      <c r="A70" s="137" t="s">
        <v>267</v>
      </c>
      <c r="B70" s="110">
        <v>6030</v>
      </c>
      <c r="C70" s="133">
        <f>C67+C68</f>
        <v>373961</v>
      </c>
      <c r="D70" s="133">
        <f>D67+D68</f>
        <v>156137</v>
      </c>
      <c r="E70" s="133">
        <f>E67+E68</f>
        <v>484679</v>
      </c>
      <c r="F70" s="133">
        <f t="shared" si="0"/>
        <v>328542</v>
      </c>
      <c r="G70" s="134">
        <f t="shared" si="1"/>
        <v>310.41905506061983</v>
      </c>
    </row>
    <row r="71" spans="1:7">
      <c r="A71" s="138" t="s">
        <v>172</v>
      </c>
      <c r="B71" s="110">
        <v>6040</v>
      </c>
      <c r="C71" s="133">
        <v>355001</v>
      </c>
      <c r="D71" s="133">
        <f>D75</f>
        <v>87500</v>
      </c>
      <c r="E71" s="133">
        <v>413402</v>
      </c>
      <c r="F71" s="133">
        <f t="shared" si="0"/>
        <v>325902</v>
      </c>
      <c r="G71" s="134">
        <v>0</v>
      </c>
    </row>
    <row r="72" spans="1:7">
      <c r="A72" s="138" t="s">
        <v>173</v>
      </c>
      <c r="B72" s="110">
        <v>6050</v>
      </c>
      <c r="C72" s="133">
        <v>37792</v>
      </c>
      <c r="D72" s="133">
        <v>15761</v>
      </c>
      <c r="E72" s="133">
        <v>80594</v>
      </c>
      <c r="F72" s="133">
        <f t="shared" si="0"/>
        <v>64833</v>
      </c>
      <c r="G72" s="134"/>
    </row>
    <row r="73" spans="1:7" s="141" customFormat="1">
      <c r="A73" s="137" t="s">
        <v>268</v>
      </c>
      <c r="B73" s="110">
        <v>6060</v>
      </c>
      <c r="C73" s="133">
        <f>C71+C72</f>
        <v>392793</v>
      </c>
      <c r="D73" s="133">
        <f>D72+D71</f>
        <v>103261</v>
      </c>
      <c r="E73" s="133">
        <f>E71+E72</f>
        <v>493996</v>
      </c>
      <c r="F73" s="133">
        <f t="shared" si="0"/>
        <v>390735</v>
      </c>
      <c r="G73" s="134">
        <f t="shared" si="1"/>
        <v>478.39552202670905</v>
      </c>
    </row>
    <row r="74" spans="1:7">
      <c r="A74" s="138" t="s">
        <v>270</v>
      </c>
      <c r="B74" s="110">
        <v>6070</v>
      </c>
      <c r="C74" s="133">
        <v>0</v>
      </c>
      <c r="D74" s="133">
        <v>0</v>
      </c>
      <c r="E74" s="133">
        <v>0</v>
      </c>
      <c r="F74" s="133">
        <f t="shared" si="0"/>
        <v>0</v>
      </c>
      <c r="G74" s="134"/>
    </row>
    <row r="75" spans="1:7">
      <c r="A75" s="138" t="s">
        <v>271</v>
      </c>
      <c r="B75" s="110">
        <v>6080</v>
      </c>
      <c r="C75" s="133">
        <v>371363</v>
      </c>
      <c r="D75" s="133">
        <f>'3. Рух грошових коштів'!D61</f>
        <v>87500</v>
      </c>
      <c r="E75" s="133">
        <v>356749</v>
      </c>
      <c r="F75" s="133">
        <f t="shared" si="0"/>
        <v>269249</v>
      </c>
      <c r="G75" s="134">
        <v>0</v>
      </c>
    </row>
    <row r="76" spans="1:7" s="141" customFormat="1">
      <c r="A76" s="137" t="s">
        <v>152</v>
      </c>
      <c r="B76" s="110">
        <v>6090</v>
      </c>
      <c r="C76" s="133">
        <f>C70-C73</f>
        <v>-18832</v>
      </c>
      <c r="D76" s="133">
        <f>13962+D44</f>
        <v>13381</v>
      </c>
      <c r="E76" s="133">
        <f>E70-E73</f>
        <v>-9317</v>
      </c>
      <c r="F76" s="133">
        <f t="shared" si="0"/>
        <v>-22698</v>
      </c>
      <c r="G76" s="134">
        <f t="shared" si="1"/>
        <v>-69.628577834242577</v>
      </c>
    </row>
    <row r="77" spans="1:7">
      <c r="A77" s="117"/>
      <c r="D77" s="229"/>
    </row>
    <row r="78" spans="1:7" ht="25.5">
      <c r="A78" s="169" t="s">
        <v>358</v>
      </c>
      <c r="B78" s="171"/>
      <c r="C78" s="48"/>
      <c r="D78" s="48"/>
      <c r="E78" s="48"/>
      <c r="F78" s="276" t="s">
        <v>452</v>
      </c>
      <c r="G78" s="276"/>
    </row>
    <row r="79" spans="1:7" s="105" customFormat="1">
      <c r="A79" s="128" t="s">
        <v>393</v>
      </c>
      <c r="C79" s="276" t="s">
        <v>79</v>
      </c>
      <c r="D79" s="276"/>
      <c r="E79" s="48"/>
      <c r="F79" s="105" t="s">
        <v>103</v>
      </c>
    </row>
    <row r="81" spans="1:7" ht="42.75" customHeight="1">
      <c r="A81" s="116"/>
    </row>
    <row r="82" spans="1:7" ht="113.25" hidden="1" customHeight="1">
      <c r="A82" s="277" t="s">
        <v>382</v>
      </c>
      <c r="B82" s="277"/>
      <c r="C82" s="277"/>
      <c r="D82" s="277"/>
      <c r="E82" s="277"/>
      <c r="F82" s="277"/>
      <c r="G82" s="277"/>
    </row>
    <row r="83" spans="1:7">
      <c r="A83" s="116"/>
    </row>
    <row r="84" spans="1:7">
      <c r="A84" s="116"/>
    </row>
    <row r="85" spans="1:7">
      <c r="A85" s="116"/>
    </row>
    <row r="86" spans="1:7">
      <c r="A86" s="116"/>
    </row>
    <row r="87" spans="1:7">
      <c r="A87" s="116"/>
    </row>
    <row r="88" spans="1:7">
      <c r="A88" s="116"/>
    </row>
    <row r="89" spans="1:7">
      <c r="A89" s="116"/>
    </row>
    <row r="90" spans="1:7">
      <c r="A90" s="116"/>
    </row>
    <row r="91" spans="1:7">
      <c r="A91" s="116"/>
    </row>
    <row r="92" spans="1:7">
      <c r="A92" s="116"/>
    </row>
    <row r="93" spans="1:7">
      <c r="A93" s="116"/>
    </row>
    <row r="94" spans="1:7">
      <c r="A94" s="116"/>
    </row>
    <row r="95" spans="1:7">
      <c r="A95" s="116"/>
    </row>
    <row r="96" spans="1:7">
      <c r="A96" s="116"/>
    </row>
    <row r="97" spans="1:1">
      <c r="A97" s="116"/>
    </row>
    <row r="98" spans="1:1">
      <c r="A98" s="116"/>
    </row>
    <row r="99" spans="1:1">
      <c r="A99" s="116"/>
    </row>
    <row r="100" spans="1:1">
      <c r="A100" s="116"/>
    </row>
    <row r="101" spans="1:1">
      <c r="A101" s="116"/>
    </row>
    <row r="102" spans="1:1">
      <c r="A102" s="116"/>
    </row>
    <row r="103" spans="1:1">
      <c r="A103" s="116"/>
    </row>
    <row r="104" spans="1:1">
      <c r="A104" s="116"/>
    </row>
    <row r="105" spans="1:1">
      <c r="A105" s="116"/>
    </row>
    <row r="106" spans="1:1">
      <c r="A106" s="116"/>
    </row>
    <row r="107" spans="1:1">
      <c r="A107" s="116"/>
    </row>
    <row r="108" spans="1:1">
      <c r="A108" s="116"/>
    </row>
    <row r="109" spans="1:1">
      <c r="A109" s="116"/>
    </row>
    <row r="110" spans="1:1">
      <c r="A110" s="116"/>
    </row>
    <row r="111" spans="1:1">
      <c r="A111" s="116"/>
    </row>
    <row r="112" spans="1:1">
      <c r="A112" s="116"/>
    </row>
    <row r="113" spans="1:1">
      <c r="A113" s="116"/>
    </row>
    <row r="114" spans="1:1">
      <c r="A114" s="116"/>
    </row>
    <row r="115" spans="1:1">
      <c r="A115" s="116"/>
    </row>
    <row r="116" spans="1:1">
      <c r="A116" s="116"/>
    </row>
    <row r="117" spans="1:1">
      <c r="A117" s="116"/>
    </row>
    <row r="118" spans="1:1">
      <c r="A118" s="116"/>
    </row>
    <row r="119" spans="1:1">
      <c r="A119" s="116"/>
    </row>
    <row r="120" spans="1:1">
      <c r="A120" s="116"/>
    </row>
    <row r="121" spans="1:1">
      <c r="A121" s="116"/>
    </row>
    <row r="122" spans="1:1">
      <c r="A122" s="116"/>
    </row>
    <row r="123" spans="1:1">
      <c r="A123" s="116"/>
    </row>
    <row r="124" spans="1:1">
      <c r="A124" s="116"/>
    </row>
    <row r="125" spans="1:1">
      <c r="A125" s="116"/>
    </row>
    <row r="126" spans="1:1">
      <c r="A126" s="116"/>
    </row>
    <row r="127" spans="1:1">
      <c r="A127" s="116"/>
    </row>
    <row r="128" spans="1:1">
      <c r="A128" s="116"/>
    </row>
    <row r="129" spans="1:1">
      <c r="A129" s="116"/>
    </row>
    <row r="130" spans="1:1">
      <c r="A130" s="116"/>
    </row>
    <row r="131" spans="1:1">
      <c r="A131" s="116"/>
    </row>
    <row r="132" spans="1:1">
      <c r="A132" s="116"/>
    </row>
    <row r="133" spans="1:1">
      <c r="A133" s="116"/>
    </row>
    <row r="134" spans="1:1">
      <c r="A134" s="116"/>
    </row>
    <row r="135" spans="1:1">
      <c r="A135" s="116"/>
    </row>
    <row r="136" spans="1:1">
      <c r="A136" s="116"/>
    </row>
    <row r="137" spans="1:1">
      <c r="A137" s="116"/>
    </row>
    <row r="138" spans="1:1">
      <c r="A138" s="116"/>
    </row>
    <row r="139" spans="1:1">
      <c r="A139" s="116"/>
    </row>
    <row r="140" spans="1:1">
      <c r="A140" s="116"/>
    </row>
    <row r="141" spans="1:1">
      <c r="A141" s="116"/>
    </row>
    <row r="142" spans="1:1">
      <c r="A142" s="116"/>
    </row>
    <row r="143" spans="1:1">
      <c r="A143" s="116"/>
    </row>
    <row r="144" spans="1:1">
      <c r="A144" s="116"/>
    </row>
    <row r="145" spans="1:1">
      <c r="A145" s="116"/>
    </row>
    <row r="146" spans="1:1">
      <c r="A146" s="116"/>
    </row>
    <row r="147" spans="1:1">
      <c r="A147" s="116"/>
    </row>
    <row r="148" spans="1:1">
      <c r="A148" s="116"/>
    </row>
    <row r="149" spans="1:1">
      <c r="A149" s="116"/>
    </row>
    <row r="150" spans="1:1">
      <c r="A150" s="116"/>
    </row>
    <row r="151" spans="1:1">
      <c r="A151" s="116"/>
    </row>
    <row r="152" spans="1:1">
      <c r="A152" s="116"/>
    </row>
    <row r="153" spans="1:1">
      <c r="A153" s="116"/>
    </row>
    <row r="154" spans="1:1">
      <c r="A154" s="116"/>
    </row>
    <row r="155" spans="1:1">
      <c r="A155" s="116"/>
    </row>
    <row r="156" spans="1:1">
      <c r="A156" s="116"/>
    </row>
    <row r="157" spans="1:1">
      <c r="A157" s="116"/>
    </row>
    <row r="158" spans="1:1">
      <c r="A158" s="116"/>
    </row>
    <row r="159" spans="1:1">
      <c r="A159" s="116"/>
    </row>
    <row r="160" spans="1:1">
      <c r="A160" s="116"/>
    </row>
    <row r="161" spans="1:1">
      <c r="A161" s="116"/>
    </row>
    <row r="162" spans="1:1">
      <c r="A162" s="116"/>
    </row>
    <row r="163" spans="1:1">
      <c r="A163" s="116"/>
    </row>
    <row r="164" spans="1:1">
      <c r="A164" s="116"/>
    </row>
    <row r="165" spans="1:1">
      <c r="A165" s="116"/>
    </row>
    <row r="166" spans="1:1">
      <c r="A166" s="116"/>
    </row>
    <row r="167" spans="1:1">
      <c r="A167" s="116"/>
    </row>
    <row r="168" spans="1:1">
      <c r="A168" s="116"/>
    </row>
    <row r="169" spans="1:1">
      <c r="A169" s="116"/>
    </row>
    <row r="170" spans="1:1">
      <c r="A170" s="116"/>
    </row>
    <row r="171" spans="1:1">
      <c r="A171" s="116"/>
    </row>
    <row r="172" spans="1:1">
      <c r="A172" s="116"/>
    </row>
    <row r="173" spans="1:1">
      <c r="A173" s="116"/>
    </row>
    <row r="174" spans="1:1">
      <c r="A174" s="116"/>
    </row>
    <row r="175" spans="1:1">
      <c r="A175" s="116"/>
    </row>
    <row r="176" spans="1:1">
      <c r="A176" s="116"/>
    </row>
    <row r="177" spans="1:1">
      <c r="A177" s="116"/>
    </row>
    <row r="178" spans="1:1">
      <c r="A178" s="116"/>
    </row>
    <row r="179" spans="1:1">
      <c r="A179" s="116"/>
    </row>
    <row r="180" spans="1:1">
      <c r="A180" s="116"/>
    </row>
    <row r="181" spans="1:1">
      <c r="A181" s="116"/>
    </row>
    <row r="182" spans="1:1">
      <c r="A182" s="116"/>
    </row>
    <row r="183" spans="1:1">
      <c r="A183" s="116"/>
    </row>
    <row r="184" spans="1:1">
      <c r="A184" s="116"/>
    </row>
    <row r="185" spans="1:1">
      <c r="A185" s="116"/>
    </row>
    <row r="186" spans="1:1">
      <c r="A186" s="116"/>
    </row>
    <row r="187" spans="1:1">
      <c r="A187" s="116"/>
    </row>
    <row r="188" spans="1:1">
      <c r="A188" s="116"/>
    </row>
    <row r="189" spans="1:1">
      <c r="A189" s="116"/>
    </row>
    <row r="190" spans="1:1">
      <c r="A190" s="116"/>
    </row>
    <row r="191" spans="1:1">
      <c r="A191" s="116"/>
    </row>
    <row r="192" spans="1:1">
      <c r="A192" s="116"/>
    </row>
    <row r="193" spans="1:1">
      <c r="A193" s="116"/>
    </row>
    <row r="194" spans="1:1">
      <c r="A194" s="116"/>
    </row>
    <row r="195" spans="1:1">
      <c r="A195" s="116"/>
    </row>
    <row r="196" spans="1:1">
      <c r="A196" s="116"/>
    </row>
    <row r="197" spans="1:1">
      <c r="A197" s="116"/>
    </row>
    <row r="198" spans="1:1">
      <c r="A198" s="116"/>
    </row>
    <row r="199" spans="1:1">
      <c r="A199" s="116"/>
    </row>
    <row r="200" spans="1:1">
      <c r="A200" s="116"/>
    </row>
    <row r="201" spans="1:1">
      <c r="A201" s="116"/>
    </row>
    <row r="202" spans="1:1">
      <c r="A202" s="116"/>
    </row>
    <row r="203" spans="1:1">
      <c r="A203" s="116"/>
    </row>
    <row r="204" spans="1:1">
      <c r="A204" s="116"/>
    </row>
    <row r="205" spans="1:1">
      <c r="A205" s="116"/>
    </row>
    <row r="206" spans="1:1">
      <c r="A206" s="116"/>
    </row>
    <row r="207" spans="1:1">
      <c r="A207" s="116"/>
    </row>
    <row r="208" spans="1:1">
      <c r="A208" s="116"/>
    </row>
    <row r="209" spans="1:1">
      <c r="A209" s="116"/>
    </row>
    <row r="210" spans="1:1">
      <c r="A210" s="116"/>
    </row>
    <row r="211" spans="1:1">
      <c r="A211" s="116"/>
    </row>
    <row r="212" spans="1:1">
      <c r="A212" s="116"/>
    </row>
    <row r="213" spans="1:1">
      <c r="A213" s="116"/>
    </row>
    <row r="214" spans="1:1">
      <c r="A214" s="116"/>
    </row>
    <row r="215" spans="1:1">
      <c r="A215" s="116"/>
    </row>
    <row r="216" spans="1:1">
      <c r="A216" s="116"/>
    </row>
    <row r="217" spans="1:1">
      <c r="A217" s="116"/>
    </row>
    <row r="218" spans="1:1">
      <c r="A218" s="116"/>
    </row>
    <row r="219" spans="1:1">
      <c r="A219" s="116"/>
    </row>
    <row r="220" spans="1:1">
      <c r="A220" s="116"/>
    </row>
    <row r="221" spans="1:1">
      <c r="A221" s="116"/>
    </row>
    <row r="222" spans="1:1">
      <c r="A222" s="116"/>
    </row>
    <row r="223" spans="1:1">
      <c r="A223" s="116"/>
    </row>
    <row r="224" spans="1:1">
      <c r="A224" s="116"/>
    </row>
    <row r="225" spans="1:1">
      <c r="A225" s="116"/>
    </row>
    <row r="226" spans="1:1">
      <c r="A226" s="116"/>
    </row>
    <row r="227" spans="1:1">
      <c r="A227" s="116"/>
    </row>
    <row r="228" spans="1:1">
      <c r="A228" s="116"/>
    </row>
    <row r="229" spans="1:1">
      <c r="A229" s="116"/>
    </row>
    <row r="230" spans="1:1">
      <c r="A230" s="116"/>
    </row>
    <row r="231" spans="1:1">
      <c r="A231" s="116"/>
    </row>
    <row r="232" spans="1:1">
      <c r="A232" s="116"/>
    </row>
    <row r="233" spans="1:1">
      <c r="A233" s="116"/>
    </row>
    <row r="234" spans="1:1">
      <c r="A234" s="116"/>
    </row>
    <row r="235" spans="1:1">
      <c r="A235" s="116"/>
    </row>
    <row r="236" spans="1:1">
      <c r="A236" s="116"/>
    </row>
    <row r="237" spans="1:1">
      <c r="A237" s="116"/>
    </row>
    <row r="238" spans="1:1">
      <c r="A238" s="116"/>
    </row>
    <row r="239" spans="1:1">
      <c r="A239" s="116"/>
    </row>
    <row r="240" spans="1:1">
      <c r="A240" s="116"/>
    </row>
    <row r="241" spans="1:1">
      <c r="A241" s="116"/>
    </row>
    <row r="242" spans="1:1">
      <c r="A242" s="116"/>
    </row>
    <row r="243" spans="1:1">
      <c r="A243" s="116"/>
    </row>
    <row r="244" spans="1:1">
      <c r="A244" s="116"/>
    </row>
    <row r="245" spans="1:1">
      <c r="A245" s="116"/>
    </row>
    <row r="246" spans="1:1">
      <c r="A246" s="116"/>
    </row>
    <row r="247" spans="1:1">
      <c r="A247" s="116"/>
    </row>
    <row r="248" spans="1:1">
      <c r="A248" s="116"/>
    </row>
  </sheetData>
  <mergeCells count="34">
    <mergeCell ref="E2:G5"/>
    <mergeCell ref="A46:G46"/>
    <mergeCell ref="A53:G53"/>
    <mergeCell ref="A27:A28"/>
    <mergeCell ref="E14:F14"/>
    <mergeCell ref="B10:D10"/>
    <mergeCell ref="B11:D11"/>
    <mergeCell ref="B16:E16"/>
    <mergeCell ref="B15:D15"/>
    <mergeCell ref="B12:D12"/>
    <mergeCell ref="B17:D17"/>
    <mergeCell ref="D27:G27"/>
    <mergeCell ref="C27:C28"/>
    <mergeCell ref="B27:B28"/>
    <mergeCell ref="B6:D6"/>
    <mergeCell ref="B8:D8"/>
    <mergeCell ref="B7:E7"/>
    <mergeCell ref="E13:F13"/>
    <mergeCell ref="B13:D13"/>
    <mergeCell ref="A22:G22"/>
    <mergeCell ref="B14:D14"/>
    <mergeCell ref="B18:D18"/>
    <mergeCell ref="A20:G20"/>
    <mergeCell ref="A21:G21"/>
    <mergeCell ref="A66:G66"/>
    <mergeCell ref="A30:G30"/>
    <mergeCell ref="B9:D9"/>
    <mergeCell ref="A23:G23"/>
    <mergeCell ref="A82:G82"/>
    <mergeCell ref="C79:D79"/>
    <mergeCell ref="A62:G62"/>
    <mergeCell ref="F78:G78"/>
    <mergeCell ref="A60:G60"/>
    <mergeCell ref="A25:G25"/>
  </mergeCells>
  <phoneticPr fontId="3" type="noConversion"/>
  <pageMargins left="0.78740157480314965" right="0.39370078740157483" top="0.59055118110236227" bottom="0.59055118110236227" header="0.31496062992125984" footer="0.19685039370078741"/>
  <pageSetup paperSize="9" scale="43" orientation="portrait" verticalDpi="300" r:id="rId1"/>
  <headerFooter alignWithMargins="0"/>
  <rowBreaks count="1" manualBreakCount="1">
    <brk id="57" max="6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K370"/>
  <sheetViews>
    <sheetView view="pageBreakPreview" topLeftCell="A5" zoomScale="70" zoomScaleNormal="75" zoomScaleSheetLayoutView="70" workbookViewId="0">
      <selection activeCell="E81" activeCellId="1" sqref="E138 E81"/>
    </sheetView>
  </sheetViews>
  <sheetFormatPr defaultColWidth="9.140625" defaultRowHeight="22.5" outlineLevelRow="1"/>
  <cols>
    <col min="1" max="1" width="75.42578125" style="27" customWidth="1"/>
    <col min="2" max="2" width="12" style="29" customWidth="1"/>
    <col min="3" max="3" width="17" style="29" customWidth="1"/>
    <col min="4" max="4" width="12.7109375" style="197" customWidth="1"/>
    <col min="5" max="5" width="13.5703125" style="197" customWidth="1"/>
    <col min="6" max="6" width="14.42578125" style="197" customWidth="1"/>
    <col min="7" max="7" width="16.85546875" style="197" customWidth="1"/>
    <col min="8" max="8" width="25.7109375" style="29" customWidth="1"/>
    <col min="9" max="16384" width="9.140625" style="27"/>
  </cols>
  <sheetData>
    <row r="1" spans="1:8" hidden="1" outlineLevel="1">
      <c r="B1" s="36"/>
      <c r="C1" s="36"/>
      <c r="D1" s="190"/>
      <c r="E1" s="190"/>
      <c r="F1" s="190"/>
      <c r="G1" s="190"/>
      <c r="H1" s="46" t="s">
        <v>241</v>
      </c>
    </row>
    <row r="2" spans="1:8" hidden="1" outlineLevel="1">
      <c r="B2" s="36"/>
      <c r="C2" s="36"/>
      <c r="D2" s="190"/>
      <c r="E2" s="190"/>
      <c r="F2" s="190"/>
      <c r="G2" s="190"/>
      <c r="H2" s="46" t="s">
        <v>225</v>
      </c>
    </row>
    <row r="3" spans="1:8" s="143" customFormat="1" collapsed="1">
      <c r="A3" s="295" t="s">
        <v>374</v>
      </c>
      <c r="B3" s="295"/>
      <c r="C3" s="295"/>
      <c r="D3" s="295"/>
      <c r="E3" s="295"/>
      <c r="F3" s="295"/>
      <c r="G3" s="295"/>
      <c r="H3" s="295"/>
    </row>
    <row r="4" spans="1:8" s="143" customFormat="1" ht="12.75" customHeight="1">
      <c r="A4" s="142"/>
      <c r="B4" s="144"/>
      <c r="C4" s="144"/>
      <c r="D4" s="144"/>
      <c r="E4" s="144"/>
      <c r="F4" s="144"/>
      <c r="G4" s="144"/>
      <c r="H4" s="144"/>
    </row>
    <row r="5" spans="1:8" s="143" customFormat="1" ht="25.5" customHeight="1">
      <c r="A5" s="300" t="s">
        <v>286</v>
      </c>
      <c r="B5" s="301" t="s">
        <v>18</v>
      </c>
      <c r="C5" s="302" t="s">
        <v>384</v>
      </c>
      <c r="D5" s="300" t="s">
        <v>354</v>
      </c>
      <c r="E5" s="300"/>
      <c r="F5" s="300"/>
      <c r="G5" s="300"/>
      <c r="H5" s="300"/>
    </row>
    <row r="6" spans="1:8" s="143" customFormat="1" ht="135">
      <c r="A6" s="300"/>
      <c r="B6" s="301"/>
      <c r="C6" s="303"/>
      <c r="D6" s="111" t="s">
        <v>264</v>
      </c>
      <c r="E6" s="111" t="s">
        <v>248</v>
      </c>
      <c r="F6" s="145" t="s">
        <v>383</v>
      </c>
      <c r="G6" s="145" t="s">
        <v>275</v>
      </c>
      <c r="H6" s="111" t="s">
        <v>273</v>
      </c>
    </row>
    <row r="7" spans="1:8" s="143" customFormat="1">
      <c r="A7" s="112">
        <v>1</v>
      </c>
      <c r="B7" s="111">
        <v>2</v>
      </c>
      <c r="C7" s="111">
        <v>3</v>
      </c>
      <c r="D7" s="111">
        <v>4</v>
      </c>
      <c r="E7" s="111">
        <v>5</v>
      </c>
      <c r="F7" s="111">
        <v>6</v>
      </c>
      <c r="G7" s="111">
        <v>7</v>
      </c>
      <c r="H7" s="111">
        <v>8</v>
      </c>
    </row>
    <row r="8" spans="1:8" s="146" customFormat="1" ht="26.25" customHeight="1">
      <c r="A8" s="304" t="s">
        <v>272</v>
      </c>
      <c r="B8" s="305"/>
      <c r="C8" s="305"/>
      <c r="D8" s="305"/>
      <c r="E8" s="305"/>
      <c r="F8" s="305"/>
      <c r="G8" s="305"/>
      <c r="H8" s="306"/>
    </row>
    <row r="9" spans="1:8" s="146" customFormat="1" ht="45">
      <c r="A9" s="147" t="s">
        <v>108</v>
      </c>
      <c r="B9" s="148">
        <v>1000</v>
      </c>
      <c r="C9" s="191">
        <f>C10+C11</f>
        <v>0</v>
      </c>
      <c r="D9" s="191">
        <f>D10+D11</f>
        <v>34</v>
      </c>
      <c r="E9" s="191">
        <f>E10+E11</f>
        <v>0</v>
      </c>
      <c r="F9" s="133">
        <f t="shared" ref="F9:F85" si="0">E9-D9</f>
        <v>-34</v>
      </c>
      <c r="G9" s="150">
        <f>E9*100/D9</f>
        <v>0</v>
      </c>
      <c r="H9" s="151"/>
    </row>
    <row r="10" spans="1:8" s="146" customFormat="1" ht="67.5">
      <c r="A10" s="147" t="s">
        <v>403</v>
      </c>
      <c r="B10" s="148" t="s">
        <v>479</v>
      </c>
      <c r="C10" s="149">
        <v>0</v>
      </c>
      <c r="D10" s="192"/>
      <c r="E10" s="149">
        <v>0</v>
      </c>
      <c r="F10" s="133">
        <f t="shared" si="0"/>
        <v>0</v>
      </c>
      <c r="G10" s="150"/>
      <c r="H10" s="151"/>
    </row>
    <row r="11" spans="1:8" s="146" customFormat="1" ht="67.5">
      <c r="A11" s="147" t="s">
        <v>404</v>
      </c>
      <c r="B11" s="148" t="s">
        <v>480</v>
      </c>
      <c r="C11" s="149"/>
      <c r="D11" s="192">
        <v>34</v>
      </c>
      <c r="E11" s="149">
        <v>0</v>
      </c>
      <c r="F11" s="133">
        <f t="shared" si="0"/>
        <v>-34</v>
      </c>
      <c r="G11" s="150">
        <f>E11*100/D11</f>
        <v>0</v>
      </c>
      <c r="H11" s="151"/>
    </row>
    <row r="12" spans="1:8" s="143" customFormat="1" ht="45">
      <c r="A12" s="147" t="s">
        <v>126</v>
      </c>
      <c r="B12" s="148">
        <v>1010</v>
      </c>
      <c r="C12" s="191">
        <f>SUM(C13:C20)</f>
        <v>0</v>
      </c>
      <c r="D12" s="191">
        <f>SUM(D13:D20)</f>
        <v>97</v>
      </c>
      <c r="E12" s="191">
        <f>SUM(E13:E20)</f>
        <v>0</v>
      </c>
      <c r="F12" s="133">
        <f t="shared" si="0"/>
        <v>-97</v>
      </c>
      <c r="G12" s="150">
        <f>E12*100/D12</f>
        <v>0</v>
      </c>
      <c r="H12" s="151"/>
    </row>
    <row r="13" spans="1:8" s="154" customFormat="1" ht="23.25">
      <c r="A13" s="147" t="s">
        <v>285</v>
      </c>
      <c r="B13" s="111">
        <v>1011</v>
      </c>
      <c r="C13" s="152"/>
      <c r="D13" s="192"/>
      <c r="E13" s="152"/>
      <c r="F13" s="133">
        <f t="shared" si="0"/>
        <v>0</v>
      </c>
      <c r="G13" s="150"/>
      <c r="H13" s="153"/>
    </row>
    <row r="14" spans="1:8" s="154" customFormat="1" ht="23.25">
      <c r="A14" s="147" t="s">
        <v>66</v>
      </c>
      <c r="B14" s="111">
        <v>1012</v>
      </c>
      <c r="C14" s="152"/>
      <c r="D14" s="192"/>
      <c r="E14" s="152"/>
      <c r="F14" s="133">
        <f t="shared" si="0"/>
        <v>0</v>
      </c>
      <c r="G14" s="150"/>
      <c r="H14" s="153"/>
    </row>
    <row r="15" spans="1:8" s="154" customFormat="1" ht="23.25">
      <c r="A15" s="147" t="s">
        <v>65</v>
      </c>
      <c r="B15" s="111">
        <v>1013</v>
      </c>
      <c r="C15" s="152"/>
      <c r="D15" s="192"/>
      <c r="E15" s="152"/>
      <c r="F15" s="133">
        <f t="shared" si="0"/>
        <v>0</v>
      </c>
      <c r="G15" s="150"/>
      <c r="H15" s="153"/>
    </row>
    <row r="16" spans="1:8" s="154" customFormat="1" ht="23.25">
      <c r="A16" s="147" t="s">
        <v>40</v>
      </c>
      <c r="B16" s="111">
        <v>1014</v>
      </c>
      <c r="C16" s="152"/>
      <c r="D16" s="192">
        <v>44</v>
      </c>
      <c r="E16" s="152"/>
      <c r="F16" s="133">
        <f t="shared" si="0"/>
        <v>-44</v>
      </c>
      <c r="G16" s="150">
        <f>E16*100/D16</f>
        <v>0</v>
      </c>
      <c r="H16" s="153"/>
    </row>
    <row r="17" spans="1:8" s="154" customFormat="1" ht="23.25">
      <c r="A17" s="147" t="s">
        <v>41</v>
      </c>
      <c r="B17" s="111">
        <v>1015</v>
      </c>
      <c r="C17" s="152"/>
      <c r="D17" s="192">
        <v>10</v>
      </c>
      <c r="E17" s="152"/>
      <c r="F17" s="133">
        <f t="shared" si="0"/>
        <v>-10</v>
      </c>
      <c r="G17" s="150">
        <f>E17*100/D17</f>
        <v>0</v>
      </c>
      <c r="H17" s="153"/>
    </row>
    <row r="18" spans="1:8" s="154" customFormat="1" ht="67.5">
      <c r="A18" s="147" t="s">
        <v>261</v>
      </c>
      <c r="B18" s="111">
        <v>1016</v>
      </c>
      <c r="C18" s="152"/>
      <c r="D18" s="192"/>
      <c r="E18" s="152"/>
      <c r="F18" s="133">
        <f t="shared" si="0"/>
        <v>0</v>
      </c>
      <c r="G18" s="150"/>
      <c r="H18" s="153"/>
    </row>
    <row r="19" spans="1:8" s="154" customFormat="1" ht="45">
      <c r="A19" s="147" t="s">
        <v>64</v>
      </c>
      <c r="B19" s="111">
        <v>1017</v>
      </c>
      <c r="C19" s="152"/>
      <c r="D19" s="192">
        <v>43</v>
      </c>
      <c r="E19" s="152"/>
      <c r="F19" s="133">
        <f t="shared" si="0"/>
        <v>-43</v>
      </c>
      <c r="G19" s="150"/>
      <c r="H19" s="153"/>
    </row>
    <row r="20" spans="1:8" s="154" customFormat="1" ht="23.25">
      <c r="A20" s="147" t="s">
        <v>124</v>
      </c>
      <c r="B20" s="111">
        <v>1018</v>
      </c>
      <c r="C20" s="152">
        <f>C21</f>
        <v>0</v>
      </c>
      <c r="D20" s="152">
        <f>D21</f>
        <v>0</v>
      </c>
      <c r="E20" s="152">
        <f>E21</f>
        <v>0</v>
      </c>
      <c r="F20" s="133">
        <f t="shared" si="0"/>
        <v>0</v>
      </c>
      <c r="G20" s="150"/>
      <c r="H20" s="153"/>
    </row>
    <row r="21" spans="1:8" s="154" customFormat="1" ht="45">
      <c r="A21" s="147" t="s">
        <v>405</v>
      </c>
      <c r="B21" s="111" t="s">
        <v>490</v>
      </c>
      <c r="C21" s="152"/>
      <c r="D21" s="192"/>
      <c r="E21" s="152"/>
      <c r="F21" s="133">
        <f t="shared" si="0"/>
        <v>0</v>
      </c>
      <c r="G21" s="150"/>
      <c r="H21" s="153"/>
    </row>
    <row r="22" spans="1:8" s="146" customFormat="1" ht="23.25">
      <c r="A22" s="155" t="s">
        <v>23</v>
      </c>
      <c r="B22" s="156">
        <v>1020</v>
      </c>
      <c r="C22" s="193">
        <f>C9-C12</f>
        <v>0</v>
      </c>
      <c r="D22" s="193">
        <f>D9-D12</f>
        <v>-63</v>
      </c>
      <c r="E22" s="193">
        <f>E9-E12</f>
        <v>0</v>
      </c>
      <c r="F22" s="133">
        <f t="shared" si="0"/>
        <v>63</v>
      </c>
      <c r="G22" s="150">
        <f>E22*100/D22</f>
        <v>0</v>
      </c>
      <c r="H22" s="158"/>
    </row>
    <row r="23" spans="1:8" s="143" customFormat="1" ht="45">
      <c r="A23" s="147" t="s">
        <v>218</v>
      </c>
      <c r="B23" s="148">
        <v>1030</v>
      </c>
      <c r="C23" s="149">
        <f>C24+C25+C26</f>
        <v>20065</v>
      </c>
      <c r="D23" s="149"/>
      <c r="E23" s="149">
        <f>E24+E25+E26</f>
        <v>799</v>
      </c>
      <c r="F23" s="133">
        <f t="shared" si="0"/>
        <v>799</v>
      </c>
      <c r="G23" s="150"/>
      <c r="H23" s="151"/>
    </row>
    <row r="24" spans="1:8" s="143" customFormat="1" ht="45">
      <c r="A24" s="147" t="s">
        <v>408</v>
      </c>
      <c r="B24" s="148">
        <v>1031</v>
      </c>
      <c r="C24" s="149">
        <v>7</v>
      </c>
      <c r="D24" s="149"/>
      <c r="E24" s="149">
        <v>7</v>
      </c>
      <c r="F24" s="133">
        <f t="shared" si="0"/>
        <v>7</v>
      </c>
      <c r="G24" s="150"/>
      <c r="H24" s="151"/>
    </row>
    <row r="25" spans="1:8" s="143" customFormat="1" ht="23.25">
      <c r="A25" s="147" t="s">
        <v>219</v>
      </c>
      <c r="B25" s="148">
        <v>1032</v>
      </c>
      <c r="C25" s="149">
        <v>20058</v>
      </c>
      <c r="D25" s="149"/>
      <c r="E25" s="149">
        <v>792</v>
      </c>
      <c r="F25" s="133">
        <f t="shared" si="0"/>
        <v>792</v>
      </c>
      <c r="G25" s="150"/>
      <c r="H25" s="151"/>
    </row>
    <row r="26" spans="1:8" s="143" customFormat="1" ht="33.75" customHeight="1">
      <c r="A26" s="147" t="s">
        <v>465</v>
      </c>
      <c r="B26" s="148">
        <v>1033</v>
      </c>
      <c r="C26" s="149"/>
      <c r="D26" s="149"/>
      <c r="E26" s="149"/>
      <c r="F26" s="133">
        <f t="shared" si="0"/>
        <v>0</v>
      </c>
      <c r="G26" s="150"/>
      <c r="H26" s="151"/>
    </row>
    <row r="27" spans="1:8" s="143" customFormat="1" ht="23.25">
      <c r="A27" s="147" t="s">
        <v>228</v>
      </c>
      <c r="B27" s="148">
        <v>1040</v>
      </c>
      <c r="C27" s="191">
        <f>SUM(C28:C51)-C43</f>
        <v>1444</v>
      </c>
      <c r="D27" s="191">
        <f>SUM(D28:D41)+D51+D44+D45+D47+D48</f>
        <v>2159</v>
      </c>
      <c r="E27" s="254">
        <f>SUM(E28:E41)+E51+E44+E45+E47+E48</f>
        <v>1122</v>
      </c>
      <c r="F27" s="133">
        <f t="shared" si="0"/>
        <v>-1037</v>
      </c>
      <c r="G27" s="150">
        <f>E27*100/D27</f>
        <v>51.968503937007874</v>
      </c>
      <c r="H27" s="153"/>
    </row>
    <row r="28" spans="1:8" s="143" customFormat="1" ht="45">
      <c r="A28" s="147" t="s">
        <v>107</v>
      </c>
      <c r="B28" s="148">
        <v>1041</v>
      </c>
      <c r="C28" s="149"/>
      <c r="D28" s="192"/>
      <c r="E28" s="149"/>
      <c r="F28" s="133">
        <f t="shared" si="0"/>
        <v>0</v>
      </c>
      <c r="G28" s="150"/>
      <c r="H28" s="151"/>
    </row>
    <row r="29" spans="1:8" s="143" customFormat="1" ht="23.25">
      <c r="A29" s="147" t="s">
        <v>209</v>
      </c>
      <c r="B29" s="148">
        <v>1042</v>
      </c>
      <c r="C29" s="149"/>
      <c r="D29" s="192"/>
      <c r="E29" s="149"/>
      <c r="F29" s="133">
        <f t="shared" si="0"/>
        <v>0</v>
      </c>
      <c r="G29" s="150"/>
      <c r="H29" s="151"/>
    </row>
    <row r="30" spans="1:8" s="143" customFormat="1" ht="23.25">
      <c r="A30" s="147" t="s">
        <v>63</v>
      </c>
      <c r="B30" s="148">
        <v>1043</v>
      </c>
      <c r="C30" s="149"/>
      <c r="D30" s="192"/>
      <c r="E30" s="149"/>
      <c r="F30" s="133">
        <f t="shared" si="0"/>
        <v>0</v>
      </c>
      <c r="G30" s="150"/>
      <c r="H30" s="151"/>
    </row>
    <row r="31" spans="1:8" s="143" customFormat="1" ht="23.25">
      <c r="A31" s="147" t="s">
        <v>21</v>
      </c>
      <c r="B31" s="148">
        <v>1044</v>
      </c>
      <c r="C31" s="149"/>
      <c r="D31" s="192"/>
      <c r="E31" s="149"/>
      <c r="F31" s="133">
        <f t="shared" si="0"/>
        <v>0</v>
      </c>
      <c r="G31" s="150"/>
      <c r="H31" s="151"/>
    </row>
    <row r="32" spans="1:8" s="143" customFormat="1" ht="23.25">
      <c r="A32" s="147" t="s">
        <v>22</v>
      </c>
      <c r="B32" s="148">
        <v>1045</v>
      </c>
      <c r="C32" s="149">
        <v>0</v>
      </c>
      <c r="D32" s="192">
        <v>400</v>
      </c>
      <c r="E32" s="149">
        <v>0</v>
      </c>
      <c r="F32" s="133">
        <f t="shared" si="0"/>
        <v>-400</v>
      </c>
      <c r="G32" s="150">
        <f t="shared" ref="G32:G38" si="1">E32*100/D32</f>
        <v>0</v>
      </c>
      <c r="H32" s="151"/>
    </row>
    <row r="33" spans="1:8" s="154" customFormat="1" ht="23.25">
      <c r="A33" s="147" t="s">
        <v>38</v>
      </c>
      <c r="B33" s="148">
        <v>1046</v>
      </c>
      <c r="C33" s="149">
        <v>0</v>
      </c>
      <c r="D33" s="192"/>
      <c r="E33" s="149">
        <v>0</v>
      </c>
      <c r="F33" s="133">
        <f t="shared" si="0"/>
        <v>0</v>
      </c>
      <c r="G33" s="150"/>
      <c r="H33" s="151"/>
    </row>
    <row r="34" spans="1:8" s="154" customFormat="1" ht="23.25">
      <c r="A34" s="147" t="s">
        <v>39</v>
      </c>
      <c r="B34" s="148">
        <v>1047</v>
      </c>
      <c r="C34" s="149">
        <v>1</v>
      </c>
      <c r="D34" s="192">
        <v>3</v>
      </c>
      <c r="E34" s="149">
        <v>4</v>
      </c>
      <c r="F34" s="133">
        <f t="shared" si="0"/>
        <v>1</v>
      </c>
      <c r="G34" s="150">
        <f t="shared" si="1"/>
        <v>133.33333333333334</v>
      </c>
      <c r="H34" s="151"/>
    </row>
    <row r="35" spans="1:8" s="154" customFormat="1" ht="23.25">
      <c r="A35" s="147" t="s">
        <v>40</v>
      </c>
      <c r="B35" s="148">
        <v>1048</v>
      </c>
      <c r="C35" s="149">
        <v>873</v>
      </c>
      <c r="D35" s="192">
        <v>1065</v>
      </c>
      <c r="E35" s="149">
        <v>744</v>
      </c>
      <c r="F35" s="133">
        <f t="shared" si="0"/>
        <v>-321</v>
      </c>
      <c r="G35" s="150">
        <f t="shared" si="1"/>
        <v>69.859154929577471</v>
      </c>
      <c r="H35" s="151"/>
    </row>
    <row r="36" spans="1:8" s="154" customFormat="1" ht="23.25">
      <c r="A36" s="147" t="s">
        <v>41</v>
      </c>
      <c r="B36" s="148">
        <v>1049</v>
      </c>
      <c r="C36" s="149">
        <v>185</v>
      </c>
      <c r="D36" s="192">
        <v>231</v>
      </c>
      <c r="E36" s="149">
        <v>160</v>
      </c>
      <c r="F36" s="133">
        <f t="shared" si="0"/>
        <v>-71</v>
      </c>
      <c r="G36" s="150">
        <f t="shared" si="1"/>
        <v>69.264069264069263</v>
      </c>
      <c r="H36" s="151"/>
    </row>
    <row r="37" spans="1:8" s="154" customFormat="1" ht="45">
      <c r="A37" s="147" t="s">
        <v>42</v>
      </c>
      <c r="B37" s="148">
        <v>1050</v>
      </c>
      <c r="C37" s="149">
        <v>18</v>
      </c>
      <c r="D37" s="192">
        <v>63</v>
      </c>
      <c r="E37" s="149">
        <v>29</v>
      </c>
      <c r="F37" s="133">
        <f t="shared" si="0"/>
        <v>-34</v>
      </c>
      <c r="G37" s="150">
        <f t="shared" si="1"/>
        <v>46.031746031746032</v>
      </c>
      <c r="H37" s="151"/>
    </row>
    <row r="38" spans="1:8" s="154" customFormat="1" ht="67.5">
      <c r="A38" s="147" t="s">
        <v>43</v>
      </c>
      <c r="B38" s="148">
        <v>1051</v>
      </c>
      <c r="C38" s="149">
        <v>151</v>
      </c>
      <c r="D38" s="192">
        <v>172</v>
      </c>
      <c r="E38" s="149">
        <v>101</v>
      </c>
      <c r="F38" s="133">
        <f t="shared" si="0"/>
        <v>-71</v>
      </c>
      <c r="G38" s="150">
        <f t="shared" si="1"/>
        <v>58.720930232558139</v>
      </c>
      <c r="H38" s="151"/>
    </row>
    <row r="39" spans="1:8" s="154" customFormat="1" ht="45">
      <c r="A39" s="147" t="s">
        <v>44</v>
      </c>
      <c r="B39" s="148">
        <v>1052</v>
      </c>
      <c r="C39" s="149"/>
      <c r="D39" s="192"/>
      <c r="E39" s="149"/>
      <c r="F39" s="133">
        <f t="shared" si="0"/>
        <v>0</v>
      </c>
      <c r="G39" s="150"/>
      <c r="H39" s="151"/>
    </row>
    <row r="40" spans="1:8" s="154" customFormat="1" ht="45">
      <c r="A40" s="147" t="s">
        <v>45</v>
      </c>
      <c r="B40" s="148">
        <v>1053</v>
      </c>
      <c r="C40" s="149"/>
      <c r="D40" s="192"/>
      <c r="E40" s="149"/>
      <c r="F40" s="133">
        <f t="shared" si="0"/>
        <v>0</v>
      </c>
      <c r="G40" s="150"/>
      <c r="H40" s="151"/>
    </row>
    <row r="41" spans="1:8" s="154" customFormat="1" ht="23.25">
      <c r="A41" s="147" t="s">
        <v>46</v>
      </c>
      <c r="B41" s="148">
        <v>1054</v>
      </c>
      <c r="C41" s="192">
        <v>5</v>
      </c>
      <c r="D41" s="192">
        <v>7</v>
      </c>
      <c r="E41" s="192">
        <v>3</v>
      </c>
      <c r="F41" s="133">
        <f t="shared" si="0"/>
        <v>-4</v>
      </c>
      <c r="G41" s="150">
        <f>E41*100/D41</f>
        <v>42.857142857142854</v>
      </c>
      <c r="H41" s="151"/>
    </row>
    <row r="42" spans="1:8" s="154" customFormat="1" ht="23.25" hidden="1">
      <c r="A42" s="147" t="s">
        <v>469</v>
      </c>
      <c r="B42" s="148" t="s">
        <v>467</v>
      </c>
      <c r="C42" s="149"/>
      <c r="D42" s="224"/>
      <c r="E42" s="149"/>
      <c r="F42" s="133">
        <f t="shared" si="0"/>
        <v>0</v>
      </c>
      <c r="G42" s="150"/>
      <c r="H42" s="151"/>
    </row>
    <row r="43" spans="1:8" s="154" customFormat="1" ht="23.25" hidden="1">
      <c r="A43" s="147" t="s">
        <v>470</v>
      </c>
      <c r="B43" s="148" t="s">
        <v>468</v>
      </c>
      <c r="C43" s="149"/>
      <c r="D43" s="224"/>
      <c r="E43" s="149"/>
      <c r="F43" s="133">
        <f t="shared" si="0"/>
        <v>0</v>
      </c>
      <c r="G43" s="150"/>
      <c r="H43" s="151"/>
    </row>
    <row r="44" spans="1:8" s="154" customFormat="1" ht="23.25">
      <c r="A44" s="147" t="s">
        <v>67</v>
      </c>
      <c r="B44" s="148">
        <v>1055</v>
      </c>
      <c r="C44" s="149">
        <v>3</v>
      </c>
      <c r="D44" s="192">
        <v>20</v>
      </c>
      <c r="E44" s="149">
        <v>1</v>
      </c>
      <c r="F44" s="133">
        <f t="shared" si="0"/>
        <v>-19</v>
      </c>
      <c r="G44" s="150">
        <f>E44*100/D44</f>
        <v>5</v>
      </c>
      <c r="H44" s="151"/>
    </row>
    <row r="45" spans="1:8" s="154" customFormat="1" ht="23.25">
      <c r="A45" s="147" t="s">
        <v>47</v>
      </c>
      <c r="B45" s="148">
        <v>1056</v>
      </c>
      <c r="C45" s="149"/>
      <c r="D45" s="149"/>
      <c r="E45" s="149"/>
      <c r="F45" s="133">
        <f t="shared" si="0"/>
        <v>0</v>
      </c>
      <c r="G45" s="150"/>
      <c r="H45" s="151"/>
    </row>
    <row r="46" spans="1:8" s="154" customFormat="1" ht="23.25">
      <c r="A46" s="147" t="s">
        <v>48</v>
      </c>
      <c r="B46" s="148">
        <v>1057</v>
      </c>
      <c r="C46" s="149"/>
      <c r="D46" s="149"/>
      <c r="E46" s="149"/>
      <c r="F46" s="133">
        <f t="shared" si="0"/>
        <v>0</v>
      </c>
      <c r="G46" s="150"/>
      <c r="H46" s="151"/>
    </row>
    <row r="47" spans="1:8" s="154" customFormat="1" ht="45">
      <c r="A47" s="147" t="s">
        <v>49</v>
      </c>
      <c r="B47" s="148">
        <v>1058</v>
      </c>
      <c r="C47" s="149"/>
      <c r="D47" s="149">
        <v>1</v>
      </c>
      <c r="E47" s="149">
        <v>1</v>
      </c>
      <c r="F47" s="133">
        <f t="shared" si="0"/>
        <v>0</v>
      </c>
      <c r="G47" s="150">
        <f t="shared" ref="G47" si="2">E47*100/D47</f>
        <v>100</v>
      </c>
      <c r="H47" s="151"/>
    </row>
    <row r="48" spans="1:8" s="154" customFormat="1" ht="45">
      <c r="A48" s="147" t="s">
        <v>50</v>
      </c>
      <c r="B48" s="148">
        <v>1059</v>
      </c>
      <c r="C48" s="149"/>
      <c r="D48" s="149"/>
      <c r="E48" s="149"/>
      <c r="F48" s="133">
        <f t="shared" si="0"/>
        <v>0</v>
      </c>
      <c r="G48" s="150"/>
      <c r="H48" s="151"/>
    </row>
    <row r="49" spans="1:8" s="154" customFormat="1" ht="67.5">
      <c r="A49" s="147" t="s">
        <v>77</v>
      </c>
      <c r="B49" s="148">
        <v>1060</v>
      </c>
      <c r="C49" s="149"/>
      <c r="D49" s="149"/>
      <c r="E49" s="149"/>
      <c r="F49" s="133">
        <f t="shared" si="0"/>
        <v>0</v>
      </c>
      <c r="G49" s="150"/>
      <c r="H49" s="151"/>
    </row>
    <row r="50" spans="1:8" s="154" customFormat="1" ht="23.25">
      <c r="A50" s="147" t="s">
        <v>51</v>
      </c>
      <c r="B50" s="148">
        <v>1061</v>
      </c>
      <c r="C50" s="149"/>
      <c r="D50" s="149"/>
      <c r="E50" s="149"/>
      <c r="F50" s="133">
        <f t="shared" si="0"/>
        <v>0</v>
      </c>
      <c r="G50" s="150"/>
      <c r="H50" s="151"/>
    </row>
    <row r="51" spans="1:8" s="154" customFormat="1" ht="23.25">
      <c r="A51" s="147" t="s">
        <v>111</v>
      </c>
      <c r="B51" s="148">
        <v>1062</v>
      </c>
      <c r="C51" s="192">
        <f>SUM(C52:C63)-C53-C54-C55-C56</f>
        <v>208</v>
      </c>
      <c r="D51" s="192">
        <f>SUM(D52:D60)-D53-D54-D55</f>
        <v>197</v>
      </c>
      <c r="E51" s="192">
        <f>SUM(E52:E63)-E53-E54-E55-E56</f>
        <v>79</v>
      </c>
      <c r="F51" s="133">
        <f t="shared" si="0"/>
        <v>-118</v>
      </c>
      <c r="G51" s="150">
        <f>E51*100/D51</f>
        <v>40.101522842639596</v>
      </c>
      <c r="H51" s="153"/>
    </row>
    <row r="52" spans="1:8" s="154" customFormat="1" ht="23.25">
      <c r="A52" s="161" t="s">
        <v>406</v>
      </c>
      <c r="B52" s="112" t="s">
        <v>461</v>
      </c>
      <c r="C52" s="192">
        <f>C53+C54+C55+C56</f>
        <v>90</v>
      </c>
      <c r="D52" s="192">
        <f t="shared" ref="D52:E52" si="3">D53+D54+D55+D56</f>
        <v>128</v>
      </c>
      <c r="E52" s="192">
        <f t="shared" si="3"/>
        <v>16</v>
      </c>
      <c r="F52" s="133">
        <f>E52-D52</f>
        <v>-112</v>
      </c>
      <c r="G52" s="150">
        <f>E52*100/D52</f>
        <v>12.5</v>
      </c>
      <c r="H52" s="151"/>
    </row>
    <row r="53" spans="1:8" s="154" customFormat="1" ht="23.25">
      <c r="A53" s="161" t="s">
        <v>503</v>
      </c>
      <c r="B53" s="217" t="s">
        <v>500</v>
      </c>
      <c r="C53" s="149">
        <v>15</v>
      </c>
      <c r="D53" s="192">
        <v>7</v>
      </c>
      <c r="E53" s="149">
        <v>8</v>
      </c>
      <c r="F53" s="133">
        <f t="shared" ref="F53:F55" si="4">E53-D53</f>
        <v>1</v>
      </c>
      <c r="G53" s="150">
        <f t="shared" ref="G53:G59" si="5">E53*100/D53</f>
        <v>114.28571428571429</v>
      </c>
      <c r="H53" s="151"/>
    </row>
    <row r="54" spans="1:8" s="154" customFormat="1" ht="23.25">
      <c r="A54" s="161" t="s">
        <v>504</v>
      </c>
      <c r="B54" s="217" t="s">
        <v>501</v>
      </c>
      <c r="C54" s="149">
        <v>64</v>
      </c>
      <c r="D54" s="192">
        <v>67</v>
      </c>
      <c r="E54" s="149"/>
      <c r="F54" s="133">
        <f t="shared" si="4"/>
        <v>-67</v>
      </c>
      <c r="G54" s="150">
        <f t="shared" si="5"/>
        <v>0</v>
      </c>
      <c r="H54" s="151"/>
    </row>
    <row r="55" spans="1:8" s="154" customFormat="1" ht="23.25">
      <c r="A55" s="161" t="s">
        <v>505</v>
      </c>
      <c r="B55" s="217" t="s">
        <v>502</v>
      </c>
      <c r="C55" s="149">
        <v>11</v>
      </c>
      <c r="D55" s="192">
        <v>54</v>
      </c>
      <c r="E55" s="149"/>
      <c r="F55" s="133">
        <f t="shared" si="4"/>
        <v>-54</v>
      </c>
      <c r="G55" s="150">
        <f t="shared" si="5"/>
        <v>0</v>
      </c>
      <c r="H55" s="151"/>
    </row>
    <row r="56" spans="1:8" s="154" customFormat="1" ht="23.25">
      <c r="A56" s="161" t="s">
        <v>594</v>
      </c>
      <c r="B56" s="261" t="s">
        <v>593</v>
      </c>
      <c r="C56" s="149">
        <v>0</v>
      </c>
      <c r="D56" s="192"/>
      <c r="E56" s="149">
        <v>8</v>
      </c>
      <c r="F56" s="133"/>
      <c r="G56" s="150"/>
      <c r="H56" s="151"/>
    </row>
    <row r="57" spans="1:8" s="154" customFormat="1" ht="23.25">
      <c r="A57" s="161" t="s">
        <v>407</v>
      </c>
      <c r="B57" s="112" t="s">
        <v>462</v>
      </c>
      <c r="C57" s="149"/>
      <c r="D57" s="149"/>
      <c r="E57" s="149"/>
      <c r="F57" s="133">
        <f t="shared" si="0"/>
        <v>0</v>
      </c>
      <c r="G57" s="150"/>
      <c r="H57" s="151"/>
    </row>
    <row r="58" spans="1:8" s="154" customFormat="1" ht="23.25">
      <c r="A58" s="161" t="s">
        <v>506</v>
      </c>
      <c r="B58" s="213" t="s">
        <v>495</v>
      </c>
      <c r="C58" s="149">
        <v>45</v>
      </c>
      <c r="D58" s="149">
        <v>65</v>
      </c>
      <c r="E58" s="149">
        <v>57</v>
      </c>
      <c r="F58" s="133">
        <f t="shared" si="0"/>
        <v>-8</v>
      </c>
      <c r="G58" s="150">
        <f t="shared" si="5"/>
        <v>87.692307692307693</v>
      </c>
      <c r="H58" s="151"/>
    </row>
    <row r="59" spans="1:8" s="154" customFormat="1" ht="45">
      <c r="A59" s="161" t="s">
        <v>507</v>
      </c>
      <c r="B59" s="213" t="s">
        <v>496</v>
      </c>
      <c r="C59" s="149">
        <v>8</v>
      </c>
      <c r="D59" s="149">
        <v>4</v>
      </c>
      <c r="E59" s="149">
        <v>2</v>
      </c>
      <c r="F59" s="133">
        <f t="shared" si="0"/>
        <v>-2</v>
      </c>
      <c r="G59" s="150">
        <f t="shared" si="5"/>
        <v>50</v>
      </c>
      <c r="H59" s="151"/>
    </row>
    <row r="60" spans="1:8" s="154" customFormat="1" ht="93.6" customHeight="1">
      <c r="A60" s="21" t="s">
        <v>510</v>
      </c>
      <c r="B60" s="213" t="s">
        <v>497</v>
      </c>
      <c r="C60" s="149">
        <f>C61+C62</f>
        <v>0</v>
      </c>
      <c r="D60" s="149">
        <f>D61+D62</f>
        <v>0</v>
      </c>
      <c r="E60" s="149">
        <f>E61+E62</f>
        <v>0</v>
      </c>
      <c r="F60" s="133">
        <f t="shared" si="0"/>
        <v>0</v>
      </c>
      <c r="G60" s="150"/>
      <c r="H60" s="151"/>
    </row>
    <row r="61" spans="1:8" s="154" customFormat="1" ht="48.6" hidden="1" customHeight="1">
      <c r="A61" s="218" t="s">
        <v>511</v>
      </c>
      <c r="B61" s="213" t="s">
        <v>508</v>
      </c>
      <c r="C61" s="149"/>
      <c r="D61" s="149"/>
      <c r="E61" s="149"/>
      <c r="F61" s="133">
        <f t="shared" si="0"/>
        <v>0</v>
      </c>
      <c r="G61" s="150"/>
      <c r="H61" s="151"/>
    </row>
    <row r="62" spans="1:8" s="154" customFormat="1" ht="48.6" hidden="1" customHeight="1">
      <c r="A62" s="218" t="s">
        <v>512</v>
      </c>
      <c r="B62" s="213" t="s">
        <v>509</v>
      </c>
      <c r="C62" s="149"/>
      <c r="D62" s="149"/>
      <c r="E62" s="149"/>
      <c r="F62" s="133">
        <f t="shared" si="0"/>
        <v>0</v>
      </c>
      <c r="G62" s="150"/>
      <c r="H62" s="151"/>
    </row>
    <row r="63" spans="1:8" s="154" customFormat="1" ht="30" customHeight="1">
      <c r="A63" s="234" t="s">
        <v>553</v>
      </c>
      <c r="B63" s="213" t="s">
        <v>554</v>
      </c>
      <c r="C63" s="149">
        <v>65</v>
      </c>
      <c r="D63" s="149"/>
      <c r="E63" s="149">
        <v>4</v>
      </c>
      <c r="F63" s="133"/>
      <c r="G63" s="150"/>
      <c r="H63" s="151"/>
    </row>
    <row r="64" spans="1:8" s="143" customFormat="1" ht="23.25">
      <c r="A64" s="147" t="s">
        <v>229</v>
      </c>
      <c r="B64" s="148">
        <v>1070</v>
      </c>
      <c r="C64" s="191">
        <f>SUM(C65:C70)</f>
        <v>0</v>
      </c>
      <c r="D64" s="191">
        <f>SUM(D65:D70)</f>
        <v>0</v>
      </c>
      <c r="E64" s="191">
        <f>SUM(E65:E70)</f>
        <v>0</v>
      </c>
      <c r="F64" s="133">
        <f t="shared" si="0"/>
        <v>0</v>
      </c>
      <c r="G64" s="150"/>
      <c r="H64" s="151"/>
    </row>
    <row r="65" spans="1:11" s="154" customFormat="1" ht="23.25">
      <c r="A65" s="147" t="s">
        <v>188</v>
      </c>
      <c r="B65" s="148">
        <v>1071</v>
      </c>
      <c r="C65" s="149"/>
      <c r="D65" s="149"/>
      <c r="E65" s="149"/>
      <c r="F65" s="133">
        <f t="shared" si="0"/>
        <v>0</v>
      </c>
      <c r="G65" s="150"/>
      <c r="H65" s="151"/>
    </row>
    <row r="66" spans="1:11" s="154" customFormat="1" ht="23.25">
      <c r="A66" s="147" t="s">
        <v>189</v>
      </c>
      <c r="B66" s="148">
        <v>1072</v>
      </c>
      <c r="C66" s="149"/>
      <c r="D66" s="149"/>
      <c r="E66" s="149"/>
      <c r="F66" s="133">
        <f t="shared" si="0"/>
        <v>0</v>
      </c>
      <c r="G66" s="150"/>
      <c r="H66" s="151"/>
    </row>
    <row r="67" spans="1:11" s="154" customFormat="1" ht="23.25">
      <c r="A67" s="147" t="s">
        <v>40</v>
      </c>
      <c r="B67" s="148">
        <v>1073</v>
      </c>
      <c r="C67" s="149"/>
      <c r="D67" s="149"/>
      <c r="E67" s="149"/>
      <c r="F67" s="133">
        <f t="shared" si="0"/>
        <v>0</v>
      </c>
      <c r="G67" s="150"/>
      <c r="H67" s="151"/>
    </row>
    <row r="68" spans="1:11" s="154" customFormat="1" ht="45">
      <c r="A68" s="147" t="s">
        <v>64</v>
      </c>
      <c r="B68" s="148">
        <v>1074</v>
      </c>
      <c r="C68" s="149"/>
      <c r="D68" s="149"/>
      <c r="E68" s="149"/>
      <c r="F68" s="133">
        <f t="shared" si="0"/>
        <v>0</v>
      </c>
      <c r="G68" s="150"/>
      <c r="H68" s="151"/>
    </row>
    <row r="69" spans="1:11" s="154" customFormat="1" ht="23.25">
      <c r="A69" s="147" t="s">
        <v>80</v>
      </c>
      <c r="B69" s="148">
        <v>1075</v>
      </c>
      <c r="C69" s="149"/>
      <c r="D69" s="149"/>
      <c r="E69" s="149"/>
      <c r="F69" s="133">
        <f t="shared" si="0"/>
        <v>0</v>
      </c>
      <c r="G69" s="150"/>
      <c r="H69" s="151"/>
    </row>
    <row r="70" spans="1:11" s="154" customFormat="1" ht="23.25">
      <c r="A70" s="147" t="s">
        <v>125</v>
      </c>
      <c r="B70" s="148">
        <v>1076</v>
      </c>
      <c r="C70" s="149"/>
      <c r="D70" s="149"/>
      <c r="E70" s="149"/>
      <c r="F70" s="133">
        <f t="shared" si="0"/>
        <v>0</v>
      </c>
      <c r="G70" s="150"/>
      <c r="H70" s="151"/>
    </row>
    <row r="71" spans="1:11" s="154" customFormat="1" ht="23.25">
      <c r="A71" s="159" t="s">
        <v>81</v>
      </c>
      <c r="B71" s="148">
        <v>1080</v>
      </c>
      <c r="C71" s="191">
        <f>SUM(C72:C76)</f>
        <v>3031</v>
      </c>
      <c r="D71" s="191">
        <f>SUM(D72:D78)</f>
        <v>0</v>
      </c>
      <c r="E71" s="191">
        <f>SUM(E72:E76)</f>
        <v>7495</v>
      </c>
      <c r="F71" s="133">
        <f t="shared" si="0"/>
        <v>7495</v>
      </c>
      <c r="G71" s="150"/>
      <c r="H71" s="151"/>
    </row>
    <row r="72" spans="1:11" s="154" customFormat="1" ht="23.25">
      <c r="A72" s="147" t="s">
        <v>73</v>
      </c>
      <c r="B72" s="148">
        <v>1081</v>
      </c>
      <c r="C72" s="149"/>
      <c r="D72" s="149"/>
      <c r="E72" s="149"/>
      <c r="F72" s="133">
        <f t="shared" si="0"/>
        <v>0</v>
      </c>
      <c r="G72" s="150"/>
      <c r="H72" s="151"/>
    </row>
    <row r="73" spans="1:11" s="154" customFormat="1" ht="23.25">
      <c r="A73" s="147" t="s">
        <v>52</v>
      </c>
      <c r="B73" s="148">
        <v>1082</v>
      </c>
      <c r="C73" s="149"/>
      <c r="D73" s="149"/>
      <c r="E73" s="149"/>
      <c r="F73" s="133">
        <f t="shared" si="0"/>
        <v>0</v>
      </c>
      <c r="G73" s="150"/>
      <c r="H73" s="151"/>
    </row>
    <row r="74" spans="1:11" s="154" customFormat="1" ht="23.25">
      <c r="A74" s="147" t="s">
        <v>62</v>
      </c>
      <c r="B74" s="148">
        <v>1083</v>
      </c>
      <c r="C74" s="149"/>
      <c r="D74" s="149"/>
      <c r="E74" s="149"/>
      <c r="F74" s="133">
        <f t="shared" si="0"/>
        <v>0</v>
      </c>
      <c r="G74" s="150"/>
      <c r="H74" s="151"/>
    </row>
    <row r="75" spans="1:11" s="154" customFormat="1" ht="23.25">
      <c r="A75" s="147" t="s">
        <v>219</v>
      </c>
      <c r="B75" s="148">
        <v>1084</v>
      </c>
      <c r="C75" s="149">
        <v>3031</v>
      </c>
      <c r="D75" s="149"/>
      <c r="E75" s="149">
        <v>138</v>
      </c>
      <c r="F75" s="133">
        <f t="shared" si="0"/>
        <v>138</v>
      </c>
      <c r="G75" s="150"/>
      <c r="H75" s="151"/>
    </row>
    <row r="76" spans="1:11" s="154" customFormat="1" ht="23.25">
      <c r="A76" s="147" t="s">
        <v>262</v>
      </c>
      <c r="B76" s="148">
        <v>1085</v>
      </c>
      <c r="C76" s="149">
        <v>0</v>
      </c>
      <c r="D76" s="149">
        <f>D78+D79</f>
        <v>0</v>
      </c>
      <c r="E76" s="149">
        <f>E78+E79+E77+E80+E81+E82</f>
        <v>7357</v>
      </c>
      <c r="F76" s="133">
        <f t="shared" si="0"/>
        <v>7357</v>
      </c>
      <c r="G76" s="150"/>
      <c r="H76" s="179"/>
      <c r="I76" s="143"/>
      <c r="J76" s="143"/>
      <c r="K76" s="143"/>
    </row>
    <row r="77" spans="1:11" s="154" customFormat="1" ht="23.25">
      <c r="A77" s="6" t="s">
        <v>459</v>
      </c>
      <c r="B77" s="4" t="s">
        <v>460</v>
      </c>
      <c r="C77" s="149"/>
      <c r="D77" s="149"/>
      <c r="E77" s="149"/>
      <c r="F77" s="133">
        <f t="shared" si="0"/>
        <v>0</v>
      </c>
      <c r="G77" s="150"/>
      <c r="H77" s="179"/>
      <c r="I77" s="143"/>
      <c r="J77" s="143"/>
      <c r="K77" s="143"/>
    </row>
    <row r="78" spans="1:11" s="2" customFormat="1" ht="20.100000000000001" customHeight="1">
      <c r="A78" s="21" t="s">
        <v>453</v>
      </c>
      <c r="B78" s="173" t="s">
        <v>454</v>
      </c>
      <c r="C78" s="172"/>
      <c r="D78" s="192"/>
      <c r="E78" s="192">
        <v>2</v>
      </c>
      <c r="F78" s="133">
        <f t="shared" si="0"/>
        <v>2</v>
      </c>
      <c r="G78" s="194"/>
      <c r="H78" s="175"/>
      <c r="I78" s="178"/>
      <c r="J78" s="177"/>
      <c r="K78" s="3"/>
    </row>
    <row r="79" spans="1:11" s="2" customFormat="1" ht="20.100000000000001" customHeight="1">
      <c r="A79" s="21" t="s">
        <v>455</v>
      </c>
      <c r="B79" s="173" t="s">
        <v>456</v>
      </c>
      <c r="C79" s="172"/>
      <c r="D79" s="192"/>
      <c r="E79" s="192">
        <v>1</v>
      </c>
      <c r="F79" s="133">
        <f t="shared" si="0"/>
        <v>1</v>
      </c>
      <c r="G79" s="192"/>
      <c r="H79" s="174"/>
      <c r="I79" s="176"/>
      <c r="J79" s="177"/>
      <c r="K79" s="3"/>
    </row>
    <row r="80" spans="1:11" s="2" customFormat="1" ht="39" customHeight="1">
      <c r="A80" s="21" t="s">
        <v>587</v>
      </c>
      <c r="B80" s="173" t="s">
        <v>588</v>
      </c>
      <c r="C80" s="172"/>
      <c r="D80" s="192"/>
      <c r="E80" s="192">
        <v>7090</v>
      </c>
      <c r="F80" s="133">
        <f t="shared" si="0"/>
        <v>7090</v>
      </c>
      <c r="G80" s="192"/>
      <c r="H80" s="174"/>
      <c r="I80" s="176"/>
      <c r="J80" s="177"/>
      <c r="K80" s="255"/>
    </row>
    <row r="81" spans="1:11" s="2" customFormat="1" ht="27" customHeight="1">
      <c r="A81" s="21" t="s">
        <v>597</v>
      </c>
      <c r="B81" s="173" t="s">
        <v>595</v>
      </c>
      <c r="C81" s="172"/>
      <c r="D81" s="192"/>
      <c r="E81" s="192">
        <v>216</v>
      </c>
      <c r="F81" s="133">
        <f t="shared" si="0"/>
        <v>216</v>
      </c>
      <c r="G81" s="192"/>
      <c r="H81" s="174"/>
      <c r="I81" s="176"/>
      <c r="J81" s="177"/>
      <c r="K81" s="263"/>
    </row>
    <row r="82" spans="1:11" s="2" customFormat="1" ht="30.6" customHeight="1">
      <c r="A82" s="21" t="s">
        <v>598</v>
      </c>
      <c r="B82" s="173" t="s">
        <v>596</v>
      </c>
      <c r="C82" s="172"/>
      <c r="D82" s="192"/>
      <c r="E82" s="192">
        <v>48</v>
      </c>
      <c r="F82" s="133">
        <f t="shared" si="0"/>
        <v>48</v>
      </c>
      <c r="G82" s="192"/>
      <c r="H82" s="174"/>
      <c r="I82" s="176"/>
      <c r="J82" s="177"/>
      <c r="K82" s="263"/>
    </row>
    <row r="83" spans="1:11" s="146" customFormat="1" ht="43.5">
      <c r="A83" s="155" t="s">
        <v>4</v>
      </c>
      <c r="B83" s="156">
        <v>1100</v>
      </c>
      <c r="C83" s="191">
        <f>C22+C23-C27-C64-C71</f>
        <v>15590</v>
      </c>
      <c r="D83" s="191">
        <f>D22+D23-D27-D64-D71</f>
        <v>-2222</v>
      </c>
      <c r="E83" s="191">
        <f>E22+E23-E27-E64-E71</f>
        <v>-7818</v>
      </c>
      <c r="F83" s="133">
        <f t="shared" si="0"/>
        <v>-5596</v>
      </c>
      <c r="G83" s="150">
        <f>E83*100/D83</f>
        <v>351.84518451845184</v>
      </c>
      <c r="H83" s="185"/>
    </row>
    <row r="84" spans="1:11" s="143" customFormat="1" ht="23.25">
      <c r="A84" s="147" t="s">
        <v>109</v>
      </c>
      <c r="B84" s="148">
        <v>1110</v>
      </c>
      <c r="C84" s="149"/>
      <c r="D84" s="149"/>
      <c r="E84" s="149"/>
      <c r="F84" s="133">
        <f t="shared" si="0"/>
        <v>0</v>
      </c>
      <c r="G84" s="150"/>
      <c r="H84" s="151"/>
    </row>
    <row r="85" spans="1:11" s="143" customFormat="1" ht="23.25">
      <c r="A85" s="147" t="s">
        <v>110</v>
      </c>
      <c r="B85" s="148">
        <v>1120</v>
      </c>
      <c r="C85" s="149">
        <v>2</v>
      </c>
      <c r="D85" s="149"/>
      <c r="E85" s="149">
        <v>7</v>
      </c>
      <c r="F85" s="133">
        <f t="shared" si="0"/>
        <v>7</v>
      </c>
      <c r="G85" s="150"/>
      <c r="H85" s="151"/>
    </row>
    <row r="86" spans="1:11" s="143" customFormat="1" ht="23.25">
      <c r="A86" s="147" t="s">
        <v>113</v>
      </c>
      <c r="B86" s="148">
        <v>1130</v>
      </c>
      <c r="C86" s="149"/>
      <c r="D86" s="149"/>
      <c r="E86" s="149"/>
      <c r="F86" s="133">
        <f t="shared" ref="F86:F120" si="6">E86-D86</f>
        <v>0</v>
      </c>
      <c r="G86" s="150"/>
      <c r="H86" s="151"/>
    </row>
    <row r="87" spans="1:11" s="143" customFormat="1" ht="23.25">
      <c r="A87" s="147" t="s">
        <v>112</v>
      </c>
      <c r="B87" s="148">
        <v>1140</v>
      </c>
      <c r="C87" s="149">
        <f>C88</f>
        <v>8960</v>
      </c>
      <c r="D87" s="149">
        <f>D88</f>
        <v>9362</v>
      </c>
      <c r="E87" s="149">
        <f>E88</f>
        <v>5122</v>
      </c>
      <c r="F87" s="133">
        <f t="shared" si="6"/>
        <v>-4240</v>
      </c>
      <c r="G87" s="150">
        <f t="shared" ref="G87:G92" si="7">E87*100/D87</f>
        <v>54.710531937620168</v>
      </c>
      <c r="H87" s="151"/>
    </row>
    <row r="88" spans="1:11" s="143" customFormat="1" ht="37.5">
      <c r="A88" s="21" t="s">
        <v>567</v>
      </c>
      <c r="B88" s="148" t="s">
        <v>516</v>
      </c>
      <c r="C88" s="149">
        <f>C89+C90+C91+C92+C93+C94</f>
        <v>8960</v>
      </c>
      <c r="D88" s="149">
        <f>D89+D90+D92+D93+D91+D94</f>
        <v>9362</v>
      </c>
      <c r="E88" s="149">
        <f>E89+E90+E92+E93+E94</f>
        <v>5122</v>
      </c>
      <c r="F88" s="133">
        <f t="shared" si="6"/>
        <v>-4240</v>
      </c>
      <c r="G88" s="150">
        <f t="shared" si="7"/>
        <v>54.710531937620168</v>
      </c>
      <c r="H88" s="151"/>
    </row>
    <row r="89" spans="1:11" s="143" customFormat="1" ht="56.25">
      <c r="A89" s="21" t="s">
        <v>422</v>
      </c>
      <c r="B89" s="148" t="s">
        <v>517</v>
      </c>
      <c r="C89" s="149">
        <v>0</v>
      </c>
      <c r="D89" s="149">
        <v>0</v>
      </c>
      <c r="E89" s="149">
        <v>942</v>
      </c>
      <c r="F89" s="133">
        <f t="shared" si="6"/>
        <v>942</v>
      </c>
      <c r="G89" s="150"/>
      <c r="H89" s="151"/>
    </row>
    <row r="90" spans="1:11" s="143" customFormat="1" ht="27" customHeight="1">
      <c r="A90" s="21" t="s">
        <v>513</v>
      </c>
      <c r="B90" s="148" t="s">
        <v>518</v>
      </c>
      <c r="C90" s="149">
        <v>7665</v>
      </c>
      <c r="D90" s="149">
        <v>8315</v>
      </c>
      <c r="E90" s="149">
        <v>4180</v>
      </c>
      <c r="F90" s="133">
        <f t="shared" si="6"/>
        <v>-4135</v>
      </c>
      <c r="G90" s="150">
        <f t="shared" si="7"/>
        <v>50.270595309681298</v>
      </c>
      <c r="H90" s="151"/>
    </row>
    <row r="91" spans="1:11" s="143" customFormat="1" ht="27" customHeight="1">
      <c r="A91" s="21" t="s">
        <v>532</v>
      </c>
      <c r="B91" s="148" t="s">
        <v>519</v>
      </c>
      <c r="C91" s="149"/>
      <c r="D91" s="149"/>
      <c r="E91" s="149"/>
      <c r="F91" s="133"/>
      <c r="G91" s="150"/>
      <c r="H91" s="151"/>
    </row>
    <row r="92" spans="1:11" s="143" customFormat="1" ht="38.450000000000003" customHeight="1">
      <c r="A92" s="219" t="s">
        <v>514</v>
      </c>
      <c r="B92" s="148" t="s">
        <v>520</v>
      </c>
      <c r="C92" s="149">
        <v>309</v>
      </c>
      <c r="D92" s="149">
        <v>1047</v>
      </c>
      <c r="E92" s="149">
        <v>0</v>
      </c>
      <c r="F92" s="133">
        <f t="shared" si="6"/>
        <v>-1047</v>
      </c>
      <c r="G92" s="150">
        <f t="shared" si="7"/>
        <v>0</v>
      </c>
      <c r="H92" s="151"/>
    </row>
    <row r="93" spans="1:11" s="143" customFormat="1" ht="37.5">
      <c r="A93" s="219" t="s">
        <v>515</v>
      </c>
      <c r="B93" s="148" t="s">
        <v>533</v>
      </c>
      <c r="C93" s="149">
        <v>0</v>
      </c>
      <c r="D93" s="149">
        <v>0</v>
      </c>
      <c r="E93" s="149">
        <v>0</v>
      </c>
      <c r="F93" s="133">
        <f t="shared" si="6"/>
        <v>0</v>
      </c>
      <c r="G93" s="150"/>
      <c r="H93" s="151"/>
    </row>
    <row r="94" spans="1:11" s="143" customFormat="1" ht="37.5">
      <c r="A94" s="219" t="s">
        <v>534</v>
      </c>
      <c r="B94" s="148" t="s">
        <v>535</v>
      </c>
      <c r="C94" s="149">
        <v>986</v>
      </c>
      <c r="D94" s="149"/>
      <c r="E94" s="149">
        <v>0</v>
      </c>
      <c r="F94" s="133">
        <f t="shared" si="6"/>
        <v>0</v>
      </c>
      <c r="G94" s="150"/>
      <c r="H94" s="151"/>
    </row>
    <row r="95" spans="1:11" s="143" customFormat="1" ht="23.25">
      <c r="A95" s="147" t="s">
        <v>220</v>
      </c>
      <c r="B95" s="148">
        <v>1150</v>
      </c>
      <c r="C95" s="194">
        <f>C96+C97</f>
        <v>9599</v>
      </c>
      <c r="D95" s="194">
        <f>D96+D97+D100</f>
        <v>11003</v>
      </c>
      <c r="E95" s="194">
        <f>E96+E97</f>
        <v>8520</v>
      </c>
      <c r="F95" s="133">
        <f t="shared" si="6"/>
        <v>-2483</v>
      </c>
      <c r="G95" s="150">
        <f>E95*100/D95</f>
        <v>77.433427247114423</v>
      </c>
      <c r="H95" s="151"/>
    </row>
    <row r="96" spans="1:11" s="3" customFormat="1" ht="23.25">
      <c r="A96" s="21" t="s">
        <v>409</v>
      </c>
      <c r="B96" s="173" t="s">
        <v>410</v>
      </c>
      <c r="C96" s="192"/>
      <c r="D96" s="192"/>
      <c r="E96" s="192"/>
      <c r="F96" s="133">
        <f t="shared" si="6"/>
        <v>0</v>
      </c>
      <c r="G96" s="150"/>
      <c r="H96" s="174"/>
      <c r="I96" s="176"/>
      <c r="J96" s="177"/>
    </row>
    <row r="97" spans="1:10" s="3" customFormat="1" ht="37.5">
      <c r="A97" s="21" t="s">
        <v>492</v>
      </c>
      <c r="B97" s="173" t="s">
        <v>411</v>
      </c>
      <c r="C97" s="192">
        <v>9599</v>
      </c>
      <c r="D97" s="192">
        <v>10503</v>
      </c>
      <c r="E97" s="192">
        <v>8520</v>
      </c>
      <c r="F97" s="133">
        <f t="shared" si="6"/>
        <v>-1983</v>
      </c>
      <c r="G97" s="150">
        <f>E97*100/D97</f>
        <v>81.119680091402458</v>
      </c>
      <c r="H97" s="174"/>
      <c r="I97" s="176"/>
      <c r="J97" s="177"/>
    </row>
    <row r="98" spans="1:10" s="3" customFormat="1" ht="63" hidden="1" customHeight="1">
      <c r="A98" s="21" t="s">
        <v>412</v>
      </c>
      <c r="B98" s="173" t="s">
        <v>413</v>
      </c>
      <c r="C98" s="192">
        <v>1936</v>
      </c>
      <c r="D98" s="192"/>
      <c r="E98" s="192">
        <v>1936</v>
      </c>
      <c r="F98" s="133">
        <f t="shared" si="6"/>
        <v>1936</v>
      </c>
      <c r="G98" s="150" t="e">
        <f>E98*100/D98</f>
        <v>#DIV/0!</v>
      </c>
      <c r="H98" s="174"/>
      <c r="I98" s="176"/>
      <c r="J98" s="177"/>
    </row>
    <row r="99" spans="1:10" s="3" customFormat="1" ht="53.45" hidden="1" customHeight="1">
      <c r="A99" s="21" t="s">
        <v>491</v>
      </c>
      <c r="B99" s="173" t="s">
        <v>414</v>
      </c>
      <c r="C99" s="192">
        <v>0</v>
      </c>
      <c r="D99" s="194"/>
      <c r="E99" s="192">
        <v>0</v>
      </c>
      <c r="F99" s="133">
        <f t="shared" si="6"/>
        <v>0</v>
      </c>
      <c r="G99" s="150" t="e">
        <f>E99*100/D99</f>
        <v>#DIV/0!</v>
      </c>
      <c r="H99" s="175"/>
      <c r="I99" s="178"/>
      <c r="J99" s="177"/>
    </row>
    <row r="100" spans="1:10" s="252" customFormat="1" ht="53.45" customHeight="1">
      <c r="A100" s="21" t="s">
        <v>568</v>
      </c>
      <c r="B100" s="173" t="s">
        <v>569</v>
      </c>
      <c r="C100" s="192"/>
      <c r="D100" s="194">
        <v>500</v>
      </c>
      <c r="E100" s="192"/>
      <c r="F100" s="133"/>
      <c r="G100" s="150"/>
      <c r="H100" s="175"/>
      <c r="I100" s="178"/>
      <c r="J100" s="177"/>
    </row>
    <row r="101" spans="1:10" s="143" customFormat="1" ht="23.25">
      <c r="A101" s="147" t="s">
        <v>219</v>
      </c>
      <c r="B101" s="148">
        <v>1151</v>
      </c>
      <c r="C101" s="149"/>
      <c r="D101" s="149"/>
      <c r="E101" s="149"/>
      <c r="F101" s="133">
        <f t="shared" si="6"/>
        <v>0</v>
      </c>
      <c r="G101" s="150"/>
      <c r="H101" s="151"/>
    </row>
    <row r="102" spans="1:10" s="143" customFormat="1" ht="23.25">
      <c r="A102" s="147" t="s">
        <v>221</v>
      </c>
      <c r="B102" s="148">
        <v>1160</v>
      </c>
      <c r="C102" s="192">
        <f>SUM(C103:C108,C110:C112)</f>
        <v>0</v>
      </c>
      <c r="D102" s="192">
        <f>D103+D105+D106</f>
        <v>0</v>
      </c>
      <c r="E102" s="192">
        <f>SUM(E103:E108,E110:E112)+E113</f>
        <v>16919</v>
      </c>
      <c r="F102" s="133">
        <f t="shared" si="6"/>
        <v>16919</v>
      </c>
      <c r="G102" s="150"/>
      <c r="H102" s="179"/>
    </row>
    <row r="103" spans="1:10" s="3" customFormat="1" ht="37.5" hidden="1">
      <c r="A103" s="21" t="s">
        <v>420</v>
      </c>
      <c r="B103" s="173" t="s">
        <v>415</v>
      </c>
      <c r="C103" s="192"/>
      <c r="D103" s="192">
        <f>D104</f>
        <v>0</v>
      </c>
      <c r="E103" s="192"/>
      <c r="F103" s="133">
        <f t="shared" si="6"/>
        <v>0</v>
      </c>
      <c r="G103" s="150"/>
      <c r="H103" s="174"/>
      <c r="I103" s="176"/>
      <c r="J103" s="177"/>
    </row>
    <row r="104" spans="1:10" s="204" customFormat="1" ht="56.25" hidden="1">
      <c r="A104" s="21" t="s">
        <v>422</v>
      </c>
      <c r="B104" s="173" t="s">
        <v>493</v>
      </c>
      <c r="C104" s="192"/>
      <c r="D104" s="192"/>
      <c r="E104" s="192"/>
      <c r="F104" s="133">
        <f t="shared" si="6"/>
        <v>0</v>
      </c>
      <c r="G104" s="150"/>
      <c r="H104" s="174"/>
      <c r="I104" s="176"/>
      <c r="J104" s="177"/>
    </row>
    <row r="105" spans="1:10" s="3" customFormat="1" ht="75" hidden="1">
      <c r="A105" s="21" t="s">
        <v>491</v>
      </c>
      <c r="B105" s="173" t="s">
        <v>416</v>
      </c>
      <c r="C105" s="192"/>
      <c r="D105" s="192"/>
      <c r="E105" s="192"/>
      <c r="F105" s="133">
        <f t="shared" si="6"/>
        <v>0</v>
      </c>
      <c r="G105" s="150"/>
      <c r="H105" s="174"/>
      <c r="I105" s="176"/>
      <c r="J105" s="177"/>
    </row>
    <row r="106" spans="1:10" s="3" customFormat="1" ht="73.5" hidden="1" customHeight="1">
      <c r="A106" s="21" t="s">
        <v>428</v>
      </c>
      <c r="B106" s="173" t="s">
        <v>417</v>
      </c>
      <c r="C106" s="192"/>
      <c r="D106" s="192"/>
      <c r="E106" s="192"/>
      <c r="F106" s="133">
        <f t="shared" si="6"/>
        <v>0</v>
      </c>
      <c r="G106" s="150"/>
      <c r="H106" s="174"/>
      <c r="I106" s="176"/>
      <c r="J106" s="177"/>
    </row>
    <row r="107" spans="1:10" s="3" customFormat="1" ht="23.25" hidden="1">
      <c r="A107" s="210" t="s">
        <v>418</v>
      </c>
      <c r="B107" s="211" t="s">
        <v>419</v>
      </c>
      <c r="C107" s="212"/>
      <c r="D107" s="212"/>
      <c r="E107" s="212"/>
      <c r="F107" s="133">
        <f t="shared" si="6"/>
        <v>0</v>
      </c>
      <c r="G107" s="150"/>
      <c r="H107" s="174"/>
      <c r="I107" s="176"/>
      <c r="J107" s="177"/>
    </row>
    <row r="108" spans="1:10" s="3" customFormat="1" ht="37.5" hidden="1">
      <c r="A108" s="210" t="s">
        <v>420</v>
      </c>
      <c r="B108" s="211" t="s">
        <v>421</v>
      </c>
      <c r="C108" s="212">
        <f>C109</f>
        <v>0</v>
      </c>
      <c r="D108" s="212">
        <f>D109</f>
        <v>0</v>
      </c>
      <c r="E108" s="212">
        <f>E109</f>
        <v>0</v>
      </c>
      <c r="F108" s="133">
        <f t="shared" si="6"/>
        <v>0</v>
      </c>
      <c r="G108" s="150" t="e">
        <f>E108*100/D108</f>
        <v>#DIV/0!</v>
      </c>
      <c r="H108" s="174"/>
      <c r="I108" s="176"/>
      <c r="J108" s="177"/>
    </row>
    <row r="109" spans="1:10" s="3" customFormat="1" ht="56.25" hidden="1">
      <c r="A109" s="210" t="s">
        <v>422</v>
      </c>
      <c r="B109" s="211" t="s">
        <v>423</v>
      </c>
      <c r="C109" s="212"/>
      <c r="D109" s="212"/>
      <c r="E109" s="212"/>
      <c r="F109" s="133">
        <f t="shared" si="6"/>
        <v>0</v>
      </c>
      <c r="G109" s="150" t="e">
        <f>E109*100/D109</f>
        <v>#DIV/0!</v>
      </c>
      <c r="H109" s="174"/>
      <c r="I109" s="176"/>
      <c r="J109" s="177"/>
    </row>
    <row r="110" spans="1:10" s="3" customFormat="1" ht="75" hidden="1">
      <c r="A110" s="210" t="s">
        <v>424</v>
      </c>
      <c r="B110" s="211" t="s">
        <v>425</v>
      </c>
      <c r="C110" s="212"/>
      <c r="D110" s="212"/>
      <c r="E110" s="212"/>
      <c r="F110" s="133">
        <f t="shared" si="6"/>
        <v>0</v>
      </c>
      <c r="G110" s="150"/>
      <c r="H110" s="174"/>
      <c r="I110" s="176"/>
      <c r="J110" s="177"/>
    </row>
    <row r="111" spans="1:10" s="3" customFormat="1" ht="56.25" hidden="1">
      <c r="A111" s="210" t="s">
        <v>426</v>
      </c>
      <c r="B111" s="211" t="s">
        <v>427</v>
      </c>
      <c r="C111" s="212"/>
      <c r="D111" s="212"/>
      <c r="E111" s="212"/>
      <c r="F111" s="133">
        <f t="shared" si="6"/>
        <v>0</v>
      </c>
      <c r="G111" s="150"/>
      <c r="H111" s="174"/>
      <c r="I111" s="176"/>
      <c r="J111" s="177"/>
    </row>
    <row r="112" spans="1:10" s="3" customFormat="1" ht="73.150000000000006" hidden="1" customHeight="1">
      <c r="A112" s="210" t="s">
        <v>428</v>
      </c>
      <c r="B112" s="211" t="s">
        <v>429</v>
      </c>
      <c r="C112" s="212">
        <v>0</v>
      </c>
      <c r="D112" s="212"/>
      <c r="E112" s="212">
        <v>0</v>
      </c>
      <c r="F112" s="133">
        <f t="shared" si="6"/>
        <v>0</v>
      </c>
      <c r="G112" s="150" t="e">
        <f>E112*100/D112</f>
        <v>#DIV/0!</v>
      </c>
      <c r="H112" s="175"/>
      <c r="I112" s="178"/>
      <c r="J112" s="177"/>
    </row>
    <row r="113" spans="1:8" s="143" customFormat="1" ht="23.25">
      <c r="A113" s="147" t="s">
        <v>219</v>
      </c>
      <c r="B113" s="148">
        <v>1161</v>
      </c>
      <c r="C113" s="149"/>
      <c r="D113" s="149"/>
      <c r="E113" s="149">
        <v>16919</v>
      </c>
      <c r="F113" s="133">
        <f t="shared" si="6"/>
        <v>16919</v>
      </c>
      <c r="G113" s="150"/>
      <c r="H113" s="151"/>
    </row>
    <row r="114" spans="1:8" s="146" customFormat="1" ht="23.25">
      <c r="A114" s="155" t="s">
        <v>97</v>
      </c>
      <c r="B114" s="156">
        <v>1170</v>
      </c>
      <c r="C114" s="195">
        <f>C83+C95-C102+C85-C87</f>
        <v>16231</v>
      </c>
      <c r="D114" s="195">
        <f>D83+D95-D102+D85-D87</f>
        <v>-581</v>
      </c>
      <c r="E114" s="195">
        <f>E83+E95-E102+E85-E87</f>
        <v>-21332</v>
      </c>
      <c r="F114" s="133">
        <f t="shared" si="6"/>
        <v>-20751</v>
      </c>
      <c r="G114" s="150">
        <f>E114*100/D114</f>
        <v>3671.6006884681583</v>
      </c>
      <c r="H114" s="158"/>
    </row>
    <row r="115" spans="1:8" s="143" customFormat="1" ht="23.25">
      <c r="A115" s="147" t="s">
        <v>140</v>
      </c>
      <c r="B115" s="148">
        <v>1180</v>
      </c>
      <c r="C115" s="149"/>
      <c r="D115" s="149"/>
      <c r="E115" s="149"/>
      <c r="F115" s="133">
        <f t="shared" si="6"/>
        <v>0</v>
      </c>
      <c r="G115" s="150"/>
      <c r="H115" s="151"/>
    </row>
    <row r="116" spans="1:8" s="143" customFormat="1" ht="45">
      <c r="A116" s="147" t="s">
        <v>141</v>
      </c>
      <c r="B116" s="148">
        <v>1190</v>
      </c>
      <c r="C116" s="149"/>
      <c r="D116" s="149"/>
      <c r="E116" s="149"/>
      <c r="F116" s="133">
        <f t="shared" si="6"/>
        <v>0</v>
      </c>
      <c r="G116" s="150"/>
      <c r="H116" s="151"/>
    </row>
    <row r="117" spans="1:8" s="146" customFormat="1" ht="23.25">
      <c r="A117" s="155" t="s">
        <v>98</v>
      </c>
      <c r="B117" s="156">
        <v>1200</v>
      </c>
      <c r="C117" s="195">
        <f>C114-C115-C116</f>
        <v>16231</v>
      </c>
      <c r="D117" s="195">
        <f>D114-D115-D116</f>
        <v>-581</v>
      </c>
      <c r="E117" s="195">
        <f>E114-E115-E116</f>
        <v>-21332</v>
      </c>
      <c r="F117" s="133">
        <f t="shared" si="6"/>
        <v>-20751</v>
      </c>
      <c r="G117" s="150">
        <f>E117*100/D117</f>
        <v>3671.6006884681583</v>
      </c>
      <c r="H117" s="158"/>
    </row>
    <row r="118" spans="1:8" s="143" customFormat="1" ht="23.25">
      <c r="A118" s="147" t="s">
        <v>24</v>
      </c>
      <c r="B118" s="112">
        <v>1201</v>
      </c>
      <c r="C118" s="195">
        <f>SUMIF(C117,"&gt;0")</f>
        <v>16231</v>
      </c>
      <c r="D118" s="195">
        <f>SUMIF(D117,"&gt;0")</f>
        <v>0</v>
      </c>
      <c r="E118" s="195">
        <f>SUMIF(E117,"&gt;0")</f>
        <v>0</v>
      </c>
      <c r="F118" s="133">
        <f t="shared" si="6"/>
        <v>0</v>
      </c>
      <c r="G118" s="150"/>
      <c r="H118" s="153"/>
    </row>
    <row r="119" spans="1:8" s="143" customFormat="1" ht="23.25">
      <c r="A119" s="147" t="s">
        <v>25</v>
      </c>
      <c r="B119" s="112">
        <v>1202</v>
      </c>
      <c r="C119" s="195">
        <f>SUMIF(C117,"&lt;0")</f>
        <v>0</v>
      </c>
      <c r="D119" s="195">
        <f>SUMIF(D117,"&lt;0")</f>
        <v>-581</v>
      </c>
      <c r="E119" s="195">
        <f>SUMIF(E117,"&lt;0")</f>
        <v>-21332</v>
      </c>
      <c r="F119" s="133">
        <f t="shared" si="6"/>
        <v>-20751</v>
      </c>
      <c r="G119" s="150">
        <f>E119*100/D119</f>
        <v>3671.6006884681583</v>
      </c>
      <c r="H119" s="153"/>
    </row>
    <row r="120" spans="1:8" s="143" customFormat="1" ht="23.25">
      <c r="A120" s="147" t="s">
        <v>263</v>
      </c>
      <c r="B120" s="148">
        <v>1210</v>
      </c>
      <c r="C120" s="149"/>
      <c r="D120" s="149"/>
      <c r="E120" s="149"/>
      <c r="F120" s="133">
        <f t="shared" si="6"/>
        <v>0</v>
      </c>
      <c r="G120" s="150"/>
      <c r="H120" s="151"/>
    </row>
    <row r="121" spans="1:8" s="146" customFormat="1" ht="27.75" customHeight="1">
      <c r="A121" s="304" t="s">
        <v>276</v>
      </c>
      <c r="B121" s="305"/>
      <c r="C121" s="305"/>
      <c r="D121" s="305"/>
      <c r="E121" s="305"/>
      <c r="F121" s="305"/>
      <c r="G121" s="305"/>
      <c r="H121" s="306"/>
    </row>
    <row r="122" spans="1:8" s="143" customFormat="1" ht="45">
      <c r="A122" s="160" t="s">
        <v>277</v>
      </c>
      <c r="B122" s="112">
        <v>1300</v>
      </c>
      <c r="C122" s="191">
        <f>C23-C71</f>
        <v>17034</v>
      </c>
      <c r="D122" s="191">
        <f>D23-D71</f>
        <v>0</v>
      </c>
      <c r="E122" s="191">
        <f>E23-E71</f>
        <v>-6696</v>
      </c>
      <c r="F122" s="133">
        <f>E122-D122</f>
        <v>-6696</v>
      </c>
      <c r="G122" s="150"/>
      <c r="H122" s="153"/>
    </row>
    <row r="123" spans="1:8" s="143" customFormat="1" ht="70.5" customHeight="1">
      <c r="A123" s="161" t="s">
        <v>278</v>
      </c>
      <c r="B123" s="112">
        <v>1310</v>
      </c>
      <c r="C123" s="191">
        <f>C84+C85-C86-C87</f>
        <v>-8958</v>
      </c>
      <c r="D123" s="191">
        <f>D84+D85-D86-D87</f>
        <v>-9362</v>
      </c>
      <c r="E123" s="191">
        <f>E84+E85-E86-E87</f>
        <v>-5115</v>
      </c>
      <c r="F123" s="133">
        <f>E123-D123</f>
        <v>4247</v>
      </c>
      <c r="G123" s="150">
        <f t="shared" ref="G123:G124" si="8">E123*100/D123</f>
        <v>54.635761589403977</v>
      </c>
      <c r="H123" s="153"/>
    </row>
    <row r="124" spans="1:8" s="143" customFormat="1" ht="45">
      <c r="A124" s="160" t="s">
        <v>279</v>
      </c>
      <c r="B124" s="112">
        <v>1320</v>
      </c>
      <c r="C124" s="191">
        <f>C95-C102</f>
        <v>9599</v>
      </c>
      <c r="D124" s="191">
        <f>D95-D102</f>
        <v>11003</v>
      </c>
      <c r="E124" s="191">
        <f>E95-E102</f>
        <v>-8399</v>
      </c>
      <c r="F124" s="133">
        <f>E124-D124</f>
        <v>-19402</v>
      </c>
      <c r="G124" s="150">
        <f t="shared" si="8"/>
        <v>-76.33372716531855</v>
      </c>
      <c r="H124" s="153"/>
    </row>
    <row r="125" spans="1:8" s="143" customFormat="1" ht="46.5" customHeight="1">
      <c r="A125" s="41" t="s">
        <v>389</v>
      </c>
      <c r="B125" s="148">
        <v>1330</v>
      </c>
      <c r="C125" s="191">
        <f>C9+C23+C84+C85+C95</f>
        <v>29666</v>
      </c>
      <c r="D125" s="191">
        <f>D9+D23+D84+D85+D95</f>
        <v>11037</v>
      </c>
      <c r="E125" s="191">
        <f>E9+E23+E84+E85+E95</f>
        <v>9326</v>
      </c>
      <c r="F125" s="133">
        <f>E125-D125</f>
        <v>-1711</v>
      </c>
      <c r="G125" s="150">
        <f>E125*100/D125</f>
        <v>84.497598985231491</v>
      </c>
      <c r="H125" s="151"/>
    </row>
    <row r="126" spans="1:8" s="143" customFormat="1" ht="65.25" customHeight="1">
      <c r="A126" s="41" t="s">
        <v>390</v>
      </c>
      <c r="B126" s="148">
        <v>1340</v>
      </c>
      <c r="C126" s="191">
        <f>C12+C27+C64+C71+C86+C87+C102+C115+C116</f>
        <v>13435</v>
      </c>
      <c r="D126" s="191">
        <f>D12+D27+D64+D71+D86+D87+D102+D115+D116</f>
        <v>11618</v>
      </c>
      <c r="E126" s="191">
        <f>E12+E27+E64+E71+E86+E87+E102+E115+E116</f>
        <v>30658</v>
      </c>
      <c r="F126" s="133">
        <f>E126-D126</f>
        <v>19040</v>
      </c>
      <c r="G126" s="150">
        <f>E126*100/D126</f>
        <v>263.88362885178174</v>
      </c>
      <c r="H126" s="151"/>
    </row>
    <row r="127" spans="1:8" s="143" customFormat="1">
      <c r="A127" s="307" t="s">
        <v>169</v>
      </c>
      <c r="B127" s="307"/>
      <c r="C127" s="307"/>
      <c r="D127" s="307"/>
      <c r="E127" s="307"/>
      <c r="F127" s="307"/>
      <c r="G127" s="307"/>
      <c r="H127" s="307"/>
    </row>
    <row r="128" spans="1:8" s="143" customFormat="1" ht="45">
      <c r="A128" s="147" t="s">
        <v>280</v>
      </c>
      <c r="B128" s="148">
        <v>1400</v>
      </c>
      <c r="C128" s="191">
        <f>C83</f>
        <v>15590</v>
      </c>
      <c r="D128" s="191">
        <f>D83</f>
        <v>-2222</v>
      </c>
      <c r="E128" s="191">
        <f>E83</f>
        <v>-7818</v>
      </c>
      <c r="F128" s="133">
        <f t="shared" ref="F128:F133" si="9">E128-D128</f>
        <v>-5596</v>
      </c>
      <c r="G128" s="150">
        <f>E128*100/D128</f>
        <v>351.84518451845184</v>
      </c>
      <c r="H128" s="151"/>
    </row>
    <row r="129" spans="1:8" s="143" customFormat="1" ht="23.25">
      <c r="A129" s="147" t="s">
        <v>281</v>
      </c>
      <c r="B129" s="148">
        <v>1401</v>
      </c>
      <c r="C129" s="191">
        <f>C140</f>
        <v>18</v>
      </c>
      <c r="D129" s="191">
        <f>D140</f>
        <v>106</v>
      </c>
      <c r="E129" s="191">
        <f>E140</f>
        <v>29</v>
      </c>
      <c r="F129" s="133">
        <f t="shared" si="9"/>
        <v>-77</v>
      </c>
      <c r="G129" s="150">
        <f>E129*100/D129</f>
        <v>27.358490566037737</v>
      </c>
      <c r="H129" s="151"/>
    </row>
    <row r="130" spans="1:8" s="143" customFormat="1" ht="45">
      <c r="A130" s="147" t="s">
        <v>282</v>
      </c>
      <c r="B130" s="148">
        <v>1402</v>
      </c>
      <c r="C130" s="191">
        <f>C25</f>
        <v>20058</v>
      </c>
      <c r="D130" s="191">
        <f>D25</f>
        <v>0</v>
      </c>
      <c r="E130" s="191">
        <f>E25</f>
        <v>792</v>
      </c>
      <c r="F130" s="133">
        <f t="shared" si="9"/>
        <v>792</v>
      </c>
      <c r="G130" s="150"/>
      <c r="H130" s="151"/>
    </row>
    <row r="131" spans="1:8" s="143" customFormat="1" ht="45">
      <c r="A131" s="147" t="s">
        <v>283</v>
      </c>
      <c r="B131" s="148">
        <v>1403</v>
      </c>
      <c r="C131" s="191">
        <f>C75</f>
        <v>3031</v>
      </c>
      <c r="D131" s="191">
        <f>D75</f>
        <v>0</v>
      </c>
      <c r="E131" s="191">
        <f>E75</f>
        <v>138</v>
      </c>
      <c r="F131" s="133">
        <f t="shared" si="9"/>
        <v>138</v>
      </c>
      <c r="G131" s="150"/>
      <c r="H131" s="151"/>
    </row>
    <row r="132" spans="1:8" s="143" customFormat="1" ht="45">
      <c r="A132" s="147" t="s">
        <v>330</v>
      </c>
      <c r="B132" s="148">
        <v>1404</v>
      </c>
      <c r="C132" s="196"/>
      <c r="D132" s="196"/>
      <c r="E132" s="196"/>
      <c r="F132" s="133">
        <f t="shared" si="9"/>
        <v>0</v>
      </c>
      <c r="G132" s="150"/>
      <c r="H132" s="151"/>
    </row>
    <row r="133" spans="1:8" s="146" customFormat="1" ht="23.25">
      <c r="A133" s="155" t="s">
        <v>144</v>
      </c>
      <c r="B133" s="156">
        <v>1410</v>
      </c>
      <c r="C133" s="193">
        <f>C128+C129-C130+C131+C132</f>
        <v>-1419</v>
      </c>
      <c r="D133" s="193">
        <f>D128+D129-D130+D131</f>
        <v>-2116</v>
      </c>
      <c r="E133" s="193">
        <f>E128+E129-E130+E131</f>
        <v>-8443</v>
      </c>
      <c r="F133" s="133">
        <f t="shared" si="9"/>
        <v>-6327</v>
      </c>
      <c r="G133" s="150">
        <f>E133*100/D133</f>
        <v>399.00756143667297</v>
      </c>
      <c r="H133" s="158"/>
    </row>
    <row r="134" spans="1:8" s="143" customFormat="1">
      <c r="A134" s="297" t="s">
        <v>236</v>
      </c>
      <c r="B134" s="298"/>
      <c r="C134" s="298"/>
      <c r="D134" s="298"/>
      <c r="E134" s="298"/>
      <c r="F134" s="298"/>
      <c r="G134" s="298"/>
      <c r="H134" s="299"/>
    </row>
    <row r="135" spans="1:8" s="143" customFormat="1" ht="23.25">
      <c r="A135" s="147" t="s">
        <v>284</v>
      </c>
      <c r="B135" s="148">
        <v>1500</v>
      </c>
      <c r="C135" s="192">
        <f>C136+C137</f>
        <v>0</v>
      </c>
      <c r="D135" s="192">
        <f>D136+D137</f>
        <v>0</v>
      </c>
      <c r="E135" s="149">
        <f>E136</f>
        <v>0</v>
      </c>
      <c r="F135" s="133">
        <f>E135-D135</f>
        <v>0</v>
      </c>
      <c r="G135" s="150"/>
      <c r="H135" s="151"/>
    </row>
    <row r="136" spans="1:8" s="143" customFormat="1" ht="23.25">
      <c r="A136" s="147" t="s">
        <v>285</v>
      </c>
      <c r="B136" s="162">
        <v>1501</v>
      </c>
      <c r="C136" s="192">
        <f>C13</f>
        <v>0</v>
      </c>
      <c r="D136" s="192">
        <f>D13</f>
        <v>0</v>
      </c>
      <c r="E136" s="192">
        <f>E13</f>
        <v>0</v>
      </c>
      <c r="F136" s="133">
        <f t="shared" ref="F136:F142" si="10">E136-D136</f>
        <v>0</v>
      </c>
      <c r="G136" s="150"/>
      <c r="H136" s="153"/>
    </row>
    <row r="137" spans="1:8" s="143" customFormat="1" ht="23.25">
      <c r="A137" s="147" t="s">
        <v>28</v>
      </c>
      <c r="B137" s="162">
        <v>1502</v>
      </c>
      <c r="C137" s="192">
        <f>C14+C15</f>
        <v>0</v>
      </c>
      <c r="D137" s="192">
        <f>D14+D15</f>
        <v>0</v>
      </c>
      <c r="E137" s="192">
        <f>E14+E15</f>
        <v>0</v>
      </c>
      <c r="F137" s="133">
        <f t="shared" si="10"/>
        <v>0</v>
      </c>
      <c r="G137" s="150"/>
      <c r="H137" s="153"/>
    </row>
    <row r="138" spans="1:8" s="143" customFormat="1" ht="23.25">
      <c r="A138" s="147" t="s">
        <v>5</v>
      </c>
      <c r="B138" s="163">
        <v>1510</v>
      </c>
      <c r="C138" s="192">
        <f>C16+C35+C78</f>
        <v>873</v>
      </c>
      <c r="D138" s="192">
        <f>D16+D35</f>
        <v>1109</v>
      </c>
      <c r="E138" s="192">
        <f>E16+E35</f>
        <v>744</v>
      </c>
      <c r="F138" s="133">
        <f t="shared" si="10"/>
        <v>-365</v>
      </c>
      <c r="G138" s="150">
        <f t="shared" ref="G138:G142" si="11">E138*100/D138</f>
        <v>67.08746618575293</v>
      </c>
      <c r="H138" s="151"/>
    </row>
    <row r="139" spans="1:8" s="143" customFormat="1" ht="23.25">
      <c r="A139" s="147" t="s">
        <v>6</v>
      </c>
      <c r="B139" s="163">
        <v>1520</v>
      </c>
      <c r="C139" s="192">
        <f>C36+C17</f>
        <v>185</v>
      </c>
      <c r="D139" s="192">
        <f>D36+D17</f>
        <v>241</v>
      </c>
      <c r="E139" s="192">
        <f>E36+E17</f>
        <v>160</v>
      </c>
      <c r="F139" s="133">
        <f t="shared" si="10"/>
        <v>-81</v>
      </c>
      <c r="G139" s="150">
        <f t="shared" si="11"/>
        <v>66.390041493775939</v>
      </c>
      <c r="H139" s="151"/>
    </row>
    <row r="140" spans="1:8" s="143" customFormat="1" ht="23.25">
      <c r="A140" s="147" t="s">
        <v>7</v>
      </c>
      <c r="B140" s="163">
        <v>1530</v>
      </c>
      <c r="C140" s="192">
        <f>C37+C19</f>
        <v>18</v>
      </c>
      <c r="D140" s="192">
        <f>D37+D19</f>
        <v>106</v>
      </c>
      <c r="E140" s="192">
        <f>E37+E19</f>
        <v>29</v>
      </c>
      <c r="F140" s="133">
        <f t="shared" si="10"/>
        <v>-77</v>
      </c>
      <c r="G140" s="150">
        <f t="shared" si="11"/>
        <v>27.358490566037737</v>
      </c>
      <c r="H140" s="151"/>
    </row>
    <row r="141" spans="1:8" s="143" customFormat="1" ht="23.25">
      <c r="A141" s="147" t="s">
        <v>29</v>
      </c>
      <c r="B141" s="163">
        <v>1540</v>
      </c>
      <c r="C141" s="194">
        <f>C20+C33+C34+C38+C41+C44+C51+C45+C47+C48+C32+C87</f>
        <v>9328</v>
      </c>
      <c r="D141" s="192">
        <f>D20+D33+D34+D38+D41+D44+D51+D45+D47+D48+D32+D87+D71</f>
        <v>10162</v>
      </c>
      <c r="E141" s="192">
        <f>E20+E33+E34+E38+E41+E44+E51+E45+E47+E48+E32+E87+E71</f>
        <v>12806</v>
      </c>
      <c r="F141" s="133">
        <f t="shared" si="10"/>
        <v>2644</v>
      </c>
      <c r="G141" s="150">
        <f t="shared" si="11"/>
        <v>126.01850029521748</v>
      </c>
      <c r="H141" s="151"/>
    </row>
    <row r="142" spans="1:8" s="146" customFormat="1" ht="23.25">
      <c r="A142" s="155" t="s">
        <v>58</v>
      </c>
      <c r="B142" s="164">
        <v>1550</v>
      </c>
      <c r="C142" s="157">
        <f>SUM(C136:C141)</f>
        <v>10404</v>
      </c>
      <c r="D142" s="157">
        <f>SUM(D136:D141)</f>
        <v>11618</v>
      </c>
      <c r="E142" s="157">
        <f>SUM(E136:E141)</f>
        <v>13739</v>
      </c>
      <c r="F142" s="133">
        <f t="shared" si="10"/>
        <v>2121</v>
      </c>
      <c r="G142" s="150">
        <f t="shared" si="11"/>
        <v>118.25615424341539</v>
      </c>
      <c r="H142" s="158"/>
    </row>
    <row r="143" spans="1:8" s="146" customFormat="1" ht="21.75">
      <c r="A143" s="165"/>
      <c r="B143" s="166"/>
      <c r="C143" s="243"/>
      <c r="D143" s="166"/>
      <c r="E143" s="241"/>
      <c r="F143" s="166"/>
      <c r="G143" s="166"/>
      <c r="H143" s="166"/>
    </row>
    <row r="144" spans="1:8" ht="25.5">
      <c r="A144" s="169" t="s">
        <v>481</v>
      </c>
      <c r="B144" s="168"/>
      <c r="C144" s="27"/>
      <c r="D144" s="143"/>
      <c r="E144" s="143"/>
      <c r="F144" s="143"/>
      <c r="G144" s="296" t="s">
        <v>452</v>
      </c>
      <c r="H144" s="296"/>
    </row>
    <row r="145" spans="1:8" s="44" customFormat="1">
      <c r="A145" s="34" t="s">
        <v>391</v>
      </c>
      <c r="B145" s="296" t="s">
        <v>79</v>
      </c>
      <c r="C145" s="296"/>
      <c r="D145" s="296"/>
      <c r="E145" s="296"/>
      <c r="F145" s="154"/>
      <c r="G145" s="154" t="s">
        <v>103</v>
      </c>
    </row>
    <row r="146" spans="1:8" ht="22.5" customHeight="1">
      <c r="A146" s="30"/>
    </row>
    <row r="147" spans="1:8" s="48" customFormat="1" ht="102.75" hidden="1" customHeight="1">
      <c r="A147" s="277" t="s">
        <v>385</v>
      </c>
      <c r="B147" s="277"/>
      <c r="C147" s="277"/>
      <c r="D147" s="277"/>
      <c r="E147" s="277"/>
      <c r="F147" s="277"/>
      <c r="G147" s="277"/>
      <c r="H147" s="277"/>
    </row>
    <row r="148" spans="1:8">
      <c r="A148" s="30"/>
    </row>
    <row r="149" spans="1:8">
      <c r="A149" s="30"/>
    </row>
    <row r="150" spans="1:8">
      <c r="A150" s="30"/>
    </row>
    <row r="151" spans="1:8">
      <c r="A151" s="30"/>
    </row>
    <row r="152" spans="1:8">
      <c r="A152" s="30"/>
    </row>
    <row r="153" spans="1:8">
      <c r="A153" s="30"/>
    </row>
    <row r="154" spans="1:8">
      <c r="A154" s="30"/>
    </row>
    <row r="155" spans="1:8">
      <c r="A155" s="30"/>
    </row>
    <row r="156" spans="1:8">
      <c r="A156" s="30"/>
    </row>
    <row r="157" spans="1:8">
      <c r="A157" s="30"/>
    </row>
    <row r="158" spans="1:8">
      <c r="A158" s="30"/>
    </row>
    <row r="159" spans="1:8">
      <c r="A159" s="30"/>
    </row>
    <row r="160" spans="1:8">
      <c r="A160" s="30"/>
    </row>
    <row r="161" spans="1:1">
      <c r="A161" s="30"/>
    </row>
    <row r="162" spans="1:1">
      <c r="A162" s="30"/>
    </row>
    <row r="163" spans="1:1">
      <c r="A163" s="30"/>
    </row>
    <row r="164" spans="1:1">
      <c r="A164" s="30"/>
    </row>
    <row r="165" spans="1:1">
      <c r="A165" s="30"/>
    </row>
    <row r="166" spans="1:1">
      <c r="A166" s="30"/>
    </row>
    <row r="167" spans="1:1">
      <c r="A167" s="30"/>
    </row>
    <row r="168" spans="1:1">
      <c r="A168" s="30"/>
    </row>
    <row r="169" spans="1:1">
      <c r="A169" s="30"/>
    </row>
    <row r="170" spans="1:1">
      <c r="A170" s="30"/>
    </row>
    <row r="171" spans="1:1">
      <c r="A171" s="30"/>
    </row>
    <row r="172" spans="1:1">
      <c r="A172" s="30"/>
    </row>
    <row r="173" spans="1:1">
      <c r="A173" s="30"/>
    </row>
    <row r="174" spans="1:1">
      <c r="A174" s="30"/>
    </row>
    <row r="175" spans="1:1">
      <c r="A175" s="30"/>
    </row>
    <row r="176" spans="1:1">
      <c r="A176" s="30"/>
    </row>
    <row r="177" spans="1:1">
      <c r="A177" s="30"/>
    </row>
    <row r="178" spans="1:1">
      <c r="A178" s="30"/>
    </row>
    <row r="179" spans="1:1">
      <c r="A179" s="30"/>
    </row>
    <row r="180" spans="1:1">
      <c r="A180" s="30"/>
    </row>
    <row r="181" spans="1:1">
      <c r="A181" s="30"/>
    </row>
    <row r="182" spans="1:1">
      <c r="A182" s="30"/>
    </row>
    <row r="183" spans="1:1">
      <c r="A183" s="30"/>
    </row>
    <row r="184" spans="1:1">
      <c r="A184" s="30"/>
    </row>
    <row r="185" spans="1:1">
      <c r="A185" s="30"/>
    </row>
    <row r="186" spans="1:1">
      <c r="A186" s="30"/>
    </row>
    <row r="187" spans="1:1">
      <c r="A187" s="30"/>
    </row>
    <row r="188" spans="1:1">
      <c r="A188" s="30"/>
    </row>
    <row r="189" spans="1:1">
      <c r="A189" s="30"/>
    </row>
    <row r="190" spans="1:1">
      <c r="A190" s="30"/>
    </row>
    <row r="191" spans="1:1">
      <c r="A191" s="30"/>
    </row>
    <row r="192" spans="1:1">
      <c r="A192" s="30"/>
    </row>
    <row r="193" spans="1:1">
      <c r="A193" s="30"/>
    </row>
    <row r="194" spans="1:1">
      <c r="A194" s="30"/>
    </row>
    <row r="195" spans="1:1">
      <c r="A195" s="30"/>
    </row>
    <row r="196" spans="1:1">
      <c r="A196" s="30"/>
    </row>
    <row r="197" spans="1:1">
      <c r="A197" s="30"/>
    </row>
    <row r="198" spans="1:1">
      <c r="A198" s="30"/>
    </row>
    <row r="199" spans="1:1">
      <c r="A199" s="30"/>
    </row>
    <row r="200" spans="1:1">
      <c r="A200" s="30"/>
    </row>
    <row r="201" spans="1:1">
      <c r="A201" s="30"/>
    </row>
    <row r="202" spans="1:1">
      <c r="A202" s="30"/>
    </row>
    <row r="203" spans="1:1">
      <c r="A203" s="30"/>
    </row>
    <row r="204" spans="1:1">
      <c r="A204" s="45"/>
    </row>
    <row r="205" spans="1:1">
      <c r="A205" s="45"/>
    </row>
    <row r="206" spans="1:1">
      <c r="A206" s="45"/>
    </row>
    <row r="207" spans="1:1">
      <c r="A207" s="45"/>
    </row>
    <row r="208" spans="1:1">
      <c r="A208" s="45"/>
    </row>
    <row r="209" spans="1:1">
      <c r="A209" s="45"/>
    </row>
    <row r="210" spans="1:1">
      <c r="A210" s="45"/>
    </row>
    <row r="211" spans="1:1">
      <c r="A211" s="45"/>
    </row>
    <row r="212" spans="1:1">
      <c r="A212" s="45"/>
    </row>
    <row r="213" spans="1:1">
      <c r="A213" s="45"/>
    </row>
    <row r="214" spans="1:1">
      <c r="A214" s="45"/>
    </row>
    <row r="215" spans="1:1">
      <c r="A215" s="45"/>
    </row>
    <row r="216" spans="1:1">
      <c r="A216" s="45"/>
    </row>
    <row r="217" spans="1:1">
      <c r="A217" s="45"/>
    </row>
    <row r="218" spans="1:1">
      <c r="A218" s="45"/>
    </row>
    <row r="219" spans="1:1">
      <c r="A219" s="45"/>
    </row>
    <row r="220" spans="1:1">
      <c r="A220" s="45"/>
    </row>
    <row r="221" spans="1:1">
      <c r="A221" s="45"/>
    </row>
    <row r="222" spans="1:1">
      <c r="A222" s="45"/>
    </row>
    <row r="223" spans="1:1">
      <c r="A223" s="45"/>
    </row>
    <row r="224" spans="1:1">
      <c r="A224" s="45"/>
    </row>
    <row r="225" spans="1:1">
      <c r="A225" s="45"/>
    </row>
    <row r="226" spans="1:1">
      <c r="A226" s="45"/>
    </row>
    <row r="227" spans="1:1">
      <c r="A227" s="45"/>
    </row>
    <row r="228" spans="1:1">
      <c r="A228" s="45"/>
    </row>
    <row r="229" spans="1:1">
      <c r="A229" s="45"/>
    </row>
    <row r="230" spans="1:1">
      <c r="A230" s="45"/>
    </row>
    <row r="231" spans="1:1">
      <c r="A231" s="45"/>
    </row>
    <row r="232" spans="1:1">
      <c r="A232" s="45"/>
    </row>
    <row r="233" spans="1:1">
      <c r="A233" s="45"/>
    </row>
    <row r="234" spans="1:1">
      <c r="A234" s="45"/>
    </row>
    <row r="235" spans="1:1">
      <c r="A235" s="45"/>
    </row>
    <row r="236" spans="1:1">
      <c r="A236" s="45"/>
    </row>
    <row r="237" spans="1:1">
      <c r="A237" s="45"/>
    </row>
    <row r="238" spans="1:1">
      <c r="A238" s="45"/>
    </row>
    <row r="239" spans="1:1">
      <c r="A239" s="45"/>
    </row>
    <row r="240" spans="1:1">
      <c r="A240" s="45"/>
    </row>
    <row r="241" spans="1:1">
      <c r="A241" s="45"/>
    </row>
    <row r="242" spans="1:1">
      <c r="A242" s="45"/>
    </row>
    <row r="243" spans="1:1">
      <c r="A243" s="45"/>
    </row>
    <row r="244" spans="1:1">
      <c r="A244" s="45"/>
    </row>
    <row r="245" spans="1:1">
      <c r="A245" s="45"/>
    </row>
    <row r="246" spans="1:1">
      <c r="A246" s="45"/>
    </row>
    <row r="247" spans="1:1">
      <c r="A247" s="45"/>
    </row>
    <row r="248" spans="1:1">
      <c r="A248" s="45"/>
    </row>
    <row r="249" spans="1:1">
      <c r="A249" s="45"/>
    </row>
    <row r="250" spans="1:1">
      <c r="A250" s="45"/>
    </row>
    <row r="251" spans="1:1">
      <c r="A251" s="45"/>
    </row>
    <row r="252" spans="1:1">
      <c r="A252" s="45"/>
    </row>
    <row r="253" spans="1:1">
      <c r="A253" s="45"/>
    </row>
    <row r="254" spans="1:1">
      <c r="A254" s="45"/>
    </row>
    <row r="255" spans="1:1">
      <c r="A255" s="45"/>
    </row>
    <row r="256" spans="1:1">
      <c r="A256" s="45"/>
    </row>
    <row r="257" spans="1:1">
      <c r="A257" s="45"/>
    </row>
    <row r="258" spans="1:1">
      <c r="A258" s="45"/>
    </row>
    <row r="259" spans="1:1">
      <c r="A259" s="45"/>
    </row>
    <row r="260" spans="1:1">
      <c r="A260" s="45"/>
    </row>
    <row r="261" spans="1:1">
      <c r="A261" s="45"/>
    </row>
    <row r="262" spans="1:1">
      <c r="A262" s="45"/>
    </row>
    <row r="263" spans="1:1">
      <c r="A263" s="45"/>
    </row>
    <row r="264" spans="1:1">
      <c r="A264" s="45"/>
    </row>
    <row r="265" spans="1:1">
      <c r="A265" s="45"/>
    </row>
    <row r="266" spans="1:1">
      <c r="A266" s="45"/>
    </row>
    <row r="267" spans="1:1">
      <c r="A267" s="45"/>
    </row>
    <row r="268" spans="1:1">
      <c r="A268" s="45"/>
    </row>
    <row r="269" spans="1:1">
      <c r="A269" s="45"/>
    </row>
    <row r="270" spans="1:1">
      <c r="A270" s="45"/>
    </row>
    <row r="271" spans="1:1">
      <c r="A271" s="45"/>
    </row>
    <row r="272" spans="1:1">
      <c r="A272" s="45"/>
    </row>
    <row r="273" spans="1:1">
      <c r="A273" s="45"/>
    </row>
    <row r="274" spans="1:1">
      <c r="A274" s="45"/>
    </row>
    <row r="275" spans="1:1">
      <c r="A275" s="45"/>
    </row>
    <row r="276" spans="1:1">
      <c r="A276" s="45"/>
    </row>
    <row r="277" spans="1:1">
      <c r="A277" s="45"/>
    </row>
    <row r="278" spans="1:1">
      <c r="A278" s="45"/>
    </row>
    <row r="279" spans="1:1">
      <c r="A279" s="45"/>
    </row>
    <row r="280" spans="1:1">
      <c r="A280" s="45"/>
    </row>
    <row r="281" spans="1:1">
      <c r="A281" s="45"/>
    </row>
    <row r="282" spans="1:1">
      <c r="A282" s="45"/>
    </row>
    <row r="283" spans="1:1">
      <c r="A283" s="45"/>
    </row>
    <row r="284" spans="1:1">
      <c r="A284" s="45"/>
    </row>
    <row r="285" spans="1:1">
      <c r="A285" s="45"/>
    </row>
    <row r="286" spans="1:1">
      <c r="A286" s="45"/>
    </row>
    <row r="287" spans="1:1">
      <c r="A287" s="45"/>
    </row>
    <row r="288" spans="1:1">
      <c r="A288" s="45"/>
    </row>
    <row r="289" spans="1:1">
      <c r="A289" s="45"/>
    </row>
    <row r="290" spans="1:1">
      <c r="A290" s="45"/>
    </row>
    <row r="291" spans="1:1">
      <c r="A291" s="45"/>
    </row>
    <row r="292" spans="1:1">
      <c r="A292" s="45"/>
    </row>
    <row r="293" spans="1:1">
      <c r="A293" s="45"/>
    </row>
    <row r="294" spans="1:1">
      <c r="A294" s="45"/>
    </row>
    <row r="295" spans="1:1">
      <c r="A295" s="45"/>
    </row>
    <row r="296" spans="1:1">
      <c r="A296" s="45"/>
    </row>
    <row r="297" spans="1:1">
      <c r="A297" s="45"/>
    </row>
    <row r="298" spans="1:1">
      <c r="A298" s="45"/>
    </row>
    <row r="299" spans="1:1">
      <c r="A299" s="45"/>
    </row>
    <row r="300" spans="1:1">
      <c r="A300" s="45"/>
    </row>
    <row r="301" spans="1:1">
      <c r="A301" s="45"/>
    </row>
    <row r="302" spans="1:1">
      <c r="A302" s="45"/>
    </row>
    <row r="303" spans="1:1">
      <c r="A303" s="45"/>
    </row>
    <row r="304" spans="1:1">
      <c r="A304" s="45"/>
    </row>
    <row r="305" spans="1:1">
      <c r="A305" s="45"/>
    </row>
    <row r="306" spans="1:1">
      <c r="A306" s="45"/>
    </row>
    <row r="307" spans="1:1">
      <c r="A307" s="45"/>
    </row>
    <row r="308" spans="1:1">
      <c r="A308" s="45"/>
    </row>
    <row r="309" spans="1:1">
      <c r="A309" s="45"/>
    </row>
    <row r="310" spans="1:1">
      <c r="A310" s="45"/>
    </row>
    <row r="311" spans="1:1">
      <c r="A311" s="45"/>
    </row>
    <row r="312" spans="1:1">
      <c r="A312" s="45"/>
    </row>
    <row r="313" spans="1:1">
      <c r="A313" s="45"/>
    </row>
    <row r="314" spans="1:1">
      <c r="A314" s="45"/>
    </row>
    <row r="315" spans="1:1">
      <c r="A315" s="45"/>
    </row>
    <row r="316" spans="1:1">
      <c r="A316" s="45"/>
    </row>
    <row r="317" spans="1:1">
      <c r="A317" s="45"/>
    </row>
    <row r="318" spans="1:1">
      <c r="A318" s="45"/>
    </row>
    <row r="319" spans="1:1">
      <c r="A319" s="45"/>
    </row>
    <row r="320" spans="1:1">
      <c r="A320" s="45"/>
    </row>
    <row r="321" spans="1:1">
      <c r="A321" s="45"/>
    </row>
    <row r="322" spans="1:1">
      <c r="A322" s="45"/>
    </row>
    <row r="323" spans="1:1">
      <c r="A323" s="45"/>
    </row>
    <row r="324" spans="1:1">
      <c r="A324" s="45"/>
    </row>
    <row r="325" spans="1:1">
      <c r="A325" s="45"/>
    </row>
    <row r="326" spans="1:1">
      <c r="A326" s="45"/>
    </row>
    <row r="327" spans="1:1">
      <c r="A327" s="45"/>
    </row>
    <row r="328" spans="1:1">
      <c r="A328" s="45"/>
    </row>
    <row r="329" spans="1:1">
      <c r="A329" s="45"/>
    </row>
    <row r="330" spans="1:1">
      <c r="A330" s="45"/>
    </row>
    <row r="331" spans="1:1">
      <c r="A331" s="45"/>
    </row>
    <row r="332" spans="1:1">
      <c r="A332" s="45"/>
    </row>
    <row r="333" spans="1:1">
      <c r="A333" s="45"/>
    </row>
    <row r="334" spans="1:1">
      <c r="A334" s="45"/>
    </row>
    <row r="335" spans="1:1">
      <c r="A335" s="45"/>
    </row>
    <row r="336" spans="1:1">
      <c r="A336" s="45"/>
    </row>
    <row r="337" spans="1:1">
      <c r="A337" s="45"/>
    </row>
    <row r="338" spans="1:1">
      <c r="A338" s="45"/>
    </row>
    <row r="339" spans="1:1">
      <c r="A339" s="45"/>
    </row>
    <row r="340" spans="1:1">
      <c r="A340" s="45"/>
    </row>
    <row r="341" spans="1:1">
      <c r="A341" s="45"/>
    </row>
    <row r="342" spans="1:1">
      <c r="A342" s="45"/>
    </row>
    <row r="343" spans="1:1">
      <c r="A343" s="45"/>
    </row>
    <row r="344" spans="1:1">
      <c r="A344" s="45"/>
    </row>
    <row r="345" spans="1:1">
      <c r="A345" s="45"/>
    </row>
    <row r="346" spans="1:1">
      <c r="A346" s="45"/>
    </row>
    <row r="347" spans="1:1">
      <c r="A347" s="45"/>
    </row>
    <row r="348" spans="1:1">
      <c r="A348" s="45"/>
    </row>
    <row r="349" spans="1:1">
      <c r="A349" s="45"/>
    </row>
    <row r="350" spans="1:1">
      <c r="A350" s="45"/>
    </row>
    <row r="351" spans="1:1">
      <c r="A351" s="45"/>
    </row>
    <row r="352" spans="1:1">
      <c r="A352" s="45"/>
    </row>
    <row r="353" spans="1:1">
      <c r="A353" s="45"/>
    </row>
    <row r="354" spans="1:1">
      <c r="A354" s="45"/>
    </row>
    <row r="355" spans="1:1">
      <c r="A355" s="45"/>
    </row>
    <row r="356" spans="1:1">
      <c r="A356" s="45"/>
    </row>
    <row r="357" spans="1:1">
      <c r="A357" s="45"/>
    </row>
    <row r="358" spans="1:1">
      <c r="A358" s="45"/>
    </row>
    <row r="359" spans="1:1">
      <c r="A359" s="45"/>
    </row>
    <row r="360" spans="1:1">
      <c r="A360" s="45"/>
    </row>
    <row r="361" spans="1:1">
      <c r="A361" s="45"/>
    </row>
    <row r="362" spans="1:1">
      <c r="A362" s="45"/>
    </row>
    <row r="363" spans="1:1">
      <c r="A363" s="45"/>
    </row>
    <row r="364" spans="1:1">
      <c r="A364" s="45"/>
    </row>
    <row r="365" spans="1:1">
      <c r="A365" s="45"/>
    </row>
    <row r="366" spans="1:1">
      <c r="A366" s="45"/>
    </row>
    <row r="367" spans="1:1">
      <c r="A367" s="45"/>
    </row>
    <row r="368" spans="1:1">
      <c r="A368" s="45"/>
    </row>
    <row r="369" spans="1:1">
      <c r="A369" s="45"/>
    </row>
    <row r="370" spans="1:1">
      <c r="A370" s="45"/>
    </row>
  </sheetData>
  <mergeCells count="12">
    <mergeCell ref="A3:H3"/>
    <mergeCell ref="G144:H144"/>
    <mergeCell ref="A147:H147"/>
    <mergeCell ref="A134:H134"/>
    <mergeCell ref="D5:H5"/>
    <mergeCell ref="B5:B6"/>
    <mergeCell ref="A5:A6"/>
    <mergeCell ref="C5:C6"/>
    <mergeCell ref="A8:H8"/>
    <mergeCell ref="B145:E145"/>
    <mergeCell ref="A121:H121"/>
    <mergeCell ref="A127:H127"/>
  </mergeCells>
  <phoneticPr fontId="0" type="noConversion"/>
  <pageMargins left="0.78740157480314965" right="0.39370078740157483" top="0.59055118110236227" bottom="0.59055118110236227" header="0.19685039370078741" footer="0.11811023622047245"/>
  <pageSetup paperSize="9" scale="45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I188"/>
  <sheetViews>
    <sheetView view="pageBreakPreview" topLeftCell="A3" zoomScale="60" zoomScaleNormal="75" workbookViewId="0">
      <selection activeCell="D32" sqref="D32"/>
    </sheetView>
  </sheetViews>
  <sheetFormatPr defaultColWidth="9.140625" defaultRowHeight="20.25" outlineLevelRow="1"/>
  <cols>
    <col min="1" max="1" width="64.140625" style="53" customWidth="1"/>
    <col min="2" max="2" width="15.28515625" style="54" customWidth="1"/>
    <col min="3" max="3" width="18.7109375" style="54" customWidth="1"/>
    <col min="4" max="4" width="14.5703125" style="54" customWidth="1"/>
    <col min="5" max="5" width="14" style="54" customWidth="1"/>
    <col min="6" max="6" width="18.7109375" style="54" customWidth="1"/>
    <col min="7" max="7" width="15.5703125" style="54" customWidth="1"/>
    <col min="8" max="8" width="10" style="53" customWidth="1"/>
    <col min="9" max="9" width="9.5703125" style="53" customWidth="1"/>
    <col min="10" max="16384" width="9.140625" style="53"/>
  </cols>
  <sheetData>
    <row r="1" spans="1:7" hidden="1" outlineLevel="1">
      <c r="G1" s="46" t="s">
        <v>241</v>
      </c>
    </row>
    <row r="2" spans="1:7" hidden="1" outlineLevel="1">
      <c r="G2" s="46" t="s">
        <v>226</v>
      </c>
    </row>
    <row r="3" spans="1:7" collapsed="1">
      <c r="A3" s="312" t="s">
        <v>375</v>
      </c>
      <c r="B3" s="312"/>
      <c r="C3" s="312"/>
      <c r="D3" s="312"/>
      <c r="E3" s="312"/>
      <c r="F3" s="312"/>
      <c r="G3" s="312"/>
    </row>
    <row r="4" spans="1:7" ht="38.25" customHeight="1">
      <c r="A4" s="313" t="s">
        <v>286</v>
      </c>
      <c r="B4" s="314" t="s">
        <v>18</v>
      </c>
      <c r="C4" s="315" t="s">
        <v>356</v>
      </c>
      <c r="D4" s="313" t="s">
        <v>354</v>
      </c>
      <c r="E4" s="313"/>
      <c r="F4" s="313"/>
      <c r="G4" s="313"/>
    </row>
    <row r="5" spans="1:7" ht="38.25" customHeight="1">
      <c r="A5" s="313"/>
      <c r="B5" s="314"/>
      <c r="C5" s="316"/>
      <c r="D5" s="37" t="s">
        <v>264</v>
      </c>
      <c r="E5" s="37" t="s">
        <v>248</v>
      </c>
      <c r="F5" s="38" t="s">
        <v>274</v>
      </c>
      <c r="G5" s="38" t="s">
        <v>275</v>
      </c>
    </row>
    <row r="6" spans="1:7">
      <c r="A6" s="49">
        <v>1</v>
      </c>
      <c r="B6" s="51">
        <v>2</v>
      </c>
      <c r="C6" s="49">
        <v>3</v>
      </c>
      <c r="D6" s="49">
        <v>4</v>
      </c>
      <c r="E6" s="51">
        <v>5</v>
      </c>
      <c r="F6" s="49">
        <v>6</v>
      </c>
      <c r="G6" s="51">
        <v>7</v>
      </c>
    </row>
    <row r="7" spans="1:7">
      <c r="A7" s="309" t="s">
        <v>153</v>
      </c>
      <c r="B7" s="310"/>
      <c r="C7" s="310"/>
      <c r="D7" s="310"/>
      <c r="E7" s="310"/>
      <c r="F7" s="310"/>
      <c r="G7" s="311"/>
    </row>
    <row r="8" spans="1:7" ht="45.75" customHeight="1">
      <c r="A8" s="167" t="s">
        <v>60</v>
      </c>
      <c r="B8" s="33">
        <v>2000</v>
      </c>
      <c r="C8" s="133">
        <v>-50894</v>
      </c>
      <c r="D8" s="133">
        <v>-27449</v>
      </c>
      <c r="E8" s="133">
        <v>-25773</v>
      </c>
      <c r="F8" s="133">
        <f t="shared" ref="F8:F19" si="0">E8-D8</f>
        <v>1676</v>
      </c>
      <c r="G8" s="150">
        <f>E8*100/D8</f>
        <v>93.894130933731645</v>
      </c>
    </row>
    <row r="9" spans="1:7" ht="40.5">
      <c r="A9" s="42" t="s">
        <v>208</v>
      </c>
      <c r="B9" s="33">
        <v>2010</v>
      </c>
      <c r="C9" s="264">
        <f>C10+C11</f>
        <v>0</v>
      </c>
      <c r="D9" s="264">
        <f>D10+D11</f>
        <v>0</v>
      </c>
      <c r="E9" s="264">
        <f>E10+E11</f>
        <v>180</v>
      </c>
      <c r="F9" s="133">
        <f t="shared" si="0"/>
        <v>180</v>
      </c>
      <c r="G9" s="150"/>
    </row>
    <row r="10" spans="1:7" ht="40.5">
      <c r="A10" s="41" t="s">
        <v>360</v>
      </c>
      <c r="B10" s="33">
        <v>2011</v>
      </c>
      <c r="C10" s="133"/>
      <c r="D10" s="133"/>
      <c r="E10" s="133">
        <v>180</v>
      </c>
      <c r="F10" s="133">
        <f t="shared" si="0"/>
        <v>180</v>
      </c>
      <c r="G10" s="150"/>
    </row>
    <row r="11" spans="1:7" ht="93.75">
      <c r="A11" s="6" t="s">
        <v>361</v>
      </c>
      <c r="B11" s="33">
        <v>2012</v>
      </c>
      <c r="C11" s="133"/>
      <c r="D11" s="133"/>
      <c r="E11" s="133">
        <v>0</v>
      </c>
      <c r="F11" s="133">
        <f t="shared" si="0"/>
        <v>0</v>
      </c>
      <c r="G11" s="150"/>
    </row>
    <row r="12" spans="1:7" ht="23.25">
      <c r="A12" s="41" t="s">
        <v>195</v>
      </c>
      <c r="B12" s="33">
        <v>2020</v>
      </c>
      <c r="C12" s="133"/>
      <c r="D12" s="133"/>
      <c r="E12" s="133"/>
      <c r="F12" s="133">
        <f t="shared" si="0"/>
        <v>0</v>
      </c>
      <c r="G12" s="150"/>
    </row>
    <row r="13" spans="1:7" s="55" customFormat="1" ht="23.25">
      <c r="A13" s="42" t="s">
        <v>72</v>
      </c>
      <c r="B13" s="33">
        <v>2030</v>
      </c>
      <c r="C13" s="133"/>
      <c r="D13" s="133"/>
      <c r="E13" s="133"/>
      <c r="F13" s="133">
        <f t="shared" si="0"/>
        <v>0</v>
      </c>
      <c r="G13" s="150"/>
    </row>
    <row r="14" spans="1:7" ht="24" customHeight="1">
      <c r="A14" s="15" t="s">
        <v>133</v>
      </c>
      <c r="B14" s="33">
        <v>2031</v>
      </c>
      <c r="C14" s="133"/>
      <c r="D14" s="133"/>
      <c r="E14" s="133"/>
      <c r="F14" s="133">
        <f t="shared" si="0"/>
        <v>0</v>
      </c>
      <c r="G14" s="150"/>
    </row>
    <row r="15" spans="1:7" ht="23.25">
      <c r="A15" s="42" t="s">
        <v>26</v>
      </c>
      <c r="B15" s="33">
        <v>2040</v>
      </c>
      <c r="C15" s="133"/>
      <c r="D15" s="133"/>
      <c r="E15" s="133"/>
      <c r="F15" s="133">
        <f t="shared" si="0"/>
        <v>0</v>
      </c>
      <c r="G15" s="150"/>
    </row>
    <row r="16" spans="1:7" ht="23.25">
      <c r="A16" s="42" t="s">
        <v>115</v>
      </c>
      <c r="B16" s="33">
        <v>2050</v>
      </c>
      <c r="C16" s="133"/>
      <c r="D16" s="133"/>
      <c r="E16" s="133"/>
      <c r="F16" s="133">
        <f t="shared" si="0"/>
        <v>0</v>
      </c>
      <c r="G16" s="150"/>
    </row>
    <row r="17" spans="1:7" ht="23.25">
      <c r="A17" s="42" t="s">
        <v>116</v>
      </c>
      <c r="B17" s="33">
        <v>2060</v>
      </c>
      <c r="C17" s="133"/>
      <c r="D17" s="133"/>
      <c r="E17" s="133">
        <f>E18</f>
        <v>828</v>
      </c>
      <c r="F17" s="133">
        <f t="shared" si="0"/>
        <v>828</v>
      </c>
      <c r="G17" s="150"/>
    </row>
    <row r="18" spans="1:7" ht="81">
      <c r="A18" s="42" t="s">
        <v>589</v>
      </c>
      <c r="B18" s="257" t="s">
        <v>590</v>
      </c>
      <c r="C18" s="133"/>
      <c r="D18" s="133"/>
      <c r="E18" s="133">
        <v>828</v>
      </c>
      <c r="F18" s="133"/>
      <c r="G18" s="150"/>
    </row>
    <row r="19" spans="1:7" ht="65.25" customHeight="1">
      <c r="A19" s="42" t="s">
        <v>61</v>
      </c>
      <c r="B19" s="33">
        <v>2070</v>
      </c>
      <c r="C19" s="187">
        <f>C8+'1. Фін результат'!C117-C9</f>
        <v>-34663</v>
      </c>
      <c r="D19" s="187">
        <v>-28030</v>
      </c>
      <c r="E19" s="187">
        <f>E8+'1. Фін результат'!E117-E9-E17</f>
        <v>-48113</v>
      </c>
      <c r="F19" s="133">
        <f t="shared" si="0"/>
        <v>-20083</v>
      </c>
      <c r="G19" s="150">
        <f>E19*100/D19</f>
        <v>171.64823403496254</v>
      </c>
    </row>
    <row r="20" spans="1:7" ht="41.25" customHeight="1">
      <c r="A20" s="309" t="s">
        <v>154</v>
      </c>
      <c r="B20" s="310"/>
      <c r="C20" s="310"/>
      <c r="D20" s="310"/>
      <c r="E20" s="310"/>
      <c r="F20" s="310"/>
      <c r="G20" s="311"/>
    </row>
    <row r="21" spans="1:7" ht="40.5">
      <c r="A21" s="42" t="s">
        <v>208</v>
      </c>
      <c r="B21" s="33">
        <v>2100</v>
      </c>
      <c r="C21" s="265">
        <f>SUM(C22:C23)</f>
        <v>0</v>
      </c>
      <c r="D21" s="265">
        <f>SUM(D22:D23)</f>
        <v>0</v>
      </c>
      <c r="E21" s="265">
        <f>SUM(E22:E23)</f>
        <v>180</v>
      </c>
      <c r="F21" s="133">
        <f t="shared" ref="F21:F39" si="1">E21-D21</f>
        <v>180</v>
      </c>
      <c r="G21" s="150"/>
    </row>
    <row r="22" spans="1:7" ht="40.5">
      <c r="A22" s="41" t="s">
        <v>360</v>
      </c>
      <c r="B22" s="33">
        <v>2101</v>
      </c>
      <c r="C22" s="265"/>
      <c r="D22" s="265">
        <f>D10</f>
        <v>0</v>
      </c>
      <c r="E22" s="265">
        <v>180</v>
      </c>
      <c r="F22" s="133">
        <f t="shared" si="1"/>
        <v>180</v>
      </c>
      <c r="G22" s="150"/>
    </row>
    <row r="23" spans="1:7" ht="93.75">
      <c r="A23" s="6" t="s">
        <v>361</v>
      </c>
      <c r="B23" s="33">
        <v>2102</v>
      </c>
      <c r="C23" s="265"/>
      <c r="D23" s="265">
        <f>D11</f>
        <v>0</v>
      </c>
      <c r="E23" s="265">
        <v>0</v>
      </c>
      <c r="F23" s="133">
        <f t="shared" si="1"/>
        <v>0</v>
      </c>
      <c r="G23" s="150"/>
    </row>
    <row r="24" spans="1:7" s="55" customFormat="1" ht="23.25">
      <c r="A24" s="42" t="s">
        <v>156</v>
      </c>
      <c r="B24" s="49">
        <v>2110</v>
      </c>
      <c r="C24" s="265"/>
      <c r="D24" s="265"/>
      <c r="E24" s="265">
        <v>0</v>
      </c>
      <c r="F24" s="133">
        <f t="shared" si="1"/>
        <v>0</v>
      </c>
      <c r="G24" s="150"/>
    </row>
    <row r="25" spans="1:7" ht="60.75">
      <c r="A25" s="42" t="s">
        <v>339</v>
      </c>
      <c r="B25" s="49">
        <v>2120</v>
      </c>
      <c r="C25" s="266"/>
      <c r="D25" s="267"/>
      <c r="E25" s="267"/>
      <c r="F25" s="133">
        <f t="shared" si="1"/>
        <v>0</v>
      </c>
      <c r="G25" s="150"/>
    </row>
    <row r="26" spans="1:7" ht="61.5" customHeight="1">
      <c r="A26" s="42" t="s">
        <v>340</v>
      </c>
      <c r="B26" s="49">
        <v>2130</v>
      </c>
      <c r="C26" s="266">
        <v>-38545</v>
      </c>
      <c r="D26" s="267">
        <v>-80</v>
      </c>
      <c r="E26" s="267">
        <v>-43513</v>
      </c>
      <c r="F26" s="133">
        <f t="shared" si="1"/>
        <v>-43433</v>
      </c>
      <c r="G26" s="150">
        <f>E26*100/D26</f>
        <v>54391.25</v>
      </c>
    </row>
    <row r="27" spans="1:7" s="50" customFormat="1" ht="39.75" customHeight="1">
      <c r="A27" s="19" t="s">
        <v>257</v>
      </c>
      <c r="B27" s="56">
        <v>2140</v>
      </c>
      <c r="C27" s="268">
        <f>SUM(C28:C32,C35,C36)</f>
        <v>170</v>
      </c>
      <c r="D27" s="268">
        <f>SUM(D28:D32,D35,D36)</f>
        <v>217</v>
      </c>
      <c r="E27" s="268">
        <f>SUM(E28:E32,E35,E36)</f>
        <v>187</v>
      </c>
      <c r="F27" s="133">
        <f t="shared" si="1"/>
        <v>-30</v>
      </c>
      <c r="G27" s="150">
        <f>E27*100/D27</f>
        <v>86.175115207373267</v>
      </c>
    </row>
    <row r="28" spans="1:7" ht="23.25">
      <c r="A28" s="42" t="s">
        <v>85</v>
      </c>
      <c r="B28" s="49">
        <v>2141</v>
      </c>
      <c r="C28" s="266"/>
      <c r="D28" s="266"/>
      <c r="E28" s="266"/>
      <c r="F28" s="133">
        <f t="shared" si="1"/>
        <v>0</v>
      </c>
      <c r="G28" s="150"/>
    </row>
    <row r="29" spans="1:7" ht="23.25">
      <c r="A29" s="42" t="s">
        <v>105</v>
      </c>
      <c r="B29" s="49">
        <v>2142</v>
      </c>
      <c r="C29" s="266"/>
      <c r="D29" s="266"/>
      <c r="E29" s="266"/>
      <c r="F29" s="133">
        <f t="shared" si="1"/>
        <v>0</v>
      </c>
      <c r="G29" s="150"/>
    </row>
    <row r="30" spans="1:7" ht="23.25">
      <c r="A30" s="42" t="s">
        <v>100</v>
      </c>
      <c r="B30" s="49">
        <v>2143</v>
      </c>
      <c r="C30" s="266"/>
      <c r="D30" s="266"/>
      <c r="E30" s="266"/>
      <c r="F30" s="133">
        <f t="shared" si="1"/>
        <v>0</v>
      </c>
      <c r="G30" s="150"/>
    </row>
    <row r="31" spans="1:7" ht="23.25">
      <c r="A31" s="42" t="s">
        <v>83</v>
      </c>
      <c r="B31" s="49">
        <v>2144</v>
      </c>
      <c r="C31" s="266">
        <v>157</v>
      </c>
      <c r="D31" s="266">
        <v>200</v>
      </c>
      <c r="E31" s="266">
        <v>173</v>
      </c>
      <c r="F31" s="133">
        <f t="shared" si="1"/>
        <v>-27</v>
      </c>
      <c r="G31" s="150">
        <f>E31*100/D31</f>
        <v>86.5</v>
      </c>
    </row>
    <row r="32" spans="1:7" s="55" customFormat="1" ht="23.25">
      <c r="A32" s="42" t="s">
        <v>175</v>
      </c>
      <c r="B32" s="49">
        <v>2145</v>
      </c>
      <c r="C32" s="266"/>
      <c r="D32" s="266"/>
      <c r="E32" s="266"/>
      <c r="F32" s="133">
        <f t="shared" si="1"/>
        <v>0</v>
      </c>
      <c r="G32" s="150"/>
    </row>
    <row r="33" spans="1:9" ht="73.900000000000006" customHeight="1">
      <c r="A33" s="42" t="s">
        <v>134</v>
      </c>
      <c r="B33" s="49" t="s">
        <v>222</v>
      </c>
      <c r="C33" s="266"/>
      <c r="D33" s="266"/>
      <c r="E33" s="266"/>
      <c r="F33" s="133">
        <f t="shared" si="1"/>
        <v>0</v>
      </c>
      <c r="G33" s="150"/>
    </row>
    <row r="34" spans="1:9" ht="23.25">
      <c r="A34" s="42" t="s">
        <v>27</v>
      </c>
      <c r="B34" s="49" t="s">
        <v>223</v>
      </c>
      <c r="C34" s="266"/>
      <c r="D34" s="266"/>
      <c r="E34" s="266"/>
      <c r="F34" s="133">
        <f t="shared" si="1"/>
        <v>0</v>
      </c>
      <c r="G34" s="150"/>
    </row>
    <row r="35" spans="1:9" s="55" customFormat="1" ht="23.25">
      <c r="A35" s="42" t="s">
        <v>117</v>
      </c>
      <c r="B35" s="49">
        <v>2146</v>
      </c>
      <c r="C35" s="266"/>
      <c r="D35" s="266"/>
      <c r="E35" s="266"/>
      <c r="F35" s="133">
        <f t="shared" si="1"/>
        <v>0</v>
      </c>
      <c r="G35" s="150"/>
    </row>
    <row r="36" spans="1:9" ht="23.25">
      <c r="A36" s="42" t="s">
        <v>89</v>
      </c>
      <c r="B36" s="49">
        <v>2147</v>
      </c>
      <c r="C36" s="266">
        <f>C37</f>
        <v>13</v>
      </c>
      <c r="D36" s="266">
        <f>D37</f>
        <v>17</v>
      </c>
      <c r="E36" s="266">
        <f>E37</f>
        <v>14</v>
      </c>
      <c r="F36" s="133">
        <f t="shared" si="1"/>
        <v>-3</v>
      </c>
      <c r="G36" s="150">
        <f>E36*100/D36</f>
        <v>82.352941176470594</v>
      </c>
    </row>
    <row r="37" spans="1:9" ht="23.25">
      <c r="A37" s="42" t="s">
        <v>430</v>
      </c>
      <c r="B37" s="49" t="s">
        <v>431</v>
      </c>
      <c r="C37" s="266">
        <v>13</v>
      </c>
      <c r="D37" s="266">
        <v>17</v>
      </c>
      <c r="E37" s="266">
        <v>14</v>
      </c>
      <c r="F37" s="133">
        <f t="shared" si="1"/>
        <v>-3</v>
      </c>
      <c r="G37" s="150">
        <f>E37*100/D37</f>
        <v>82.352941176470594</v>
      </c>
    </row>
    <row r="38" spans="1:9" s="55" customFormat="1" ht="40.5">
      <c r="A38" s="42" t="s">
        <v>84</v>
      </c>
      <c r="B38" s="49">
        <v>2150</v>
      </c>
      <c r="C38" s="266">
        <v>185</v>
      </c>
      <c r="D38" s="266">
        <v>241</v>
      </c>
      <c r="E38" s="266">
        <v>209</v>
      </c>
      <c r="F38" s="133">
        <f t="shared" si="1"/>
        <v>-32</v>
      </c>
      <c r="G38" s="150">
        <f>E38*100/D38</f>
        <v>86.721991701244818</v>
      </c>
    </row>
    <row r="39" spans="1:9" s="55" customFormat="1" ht="23.25">
      <c r="A39" s="52" t="s">
        <v>359</v>
      </c>
      <c r="B39" s="56">
        <v>2200</v>
      </c>
      <c r="C39" s="269">
        <f>SUM(C21,C24:C26,C27,C38)</f>
        <v>-38190</v>
      </c>
      <c r="D39" s="269">
        <f>SUM(D21,D24:D26,D27,D38)</f>
        <v>378</v>
      </c>
      <c r="E39" s="269">
        <f>SUM(E21,E24:E26,E27,E38)</f>
        <v>-42937</v>
      </c>
      <c r="F39" s="133">
        <f t="shared" si="1"/>
        <v>-43315</v>
      </c>
      <c r="G39" s="150">
        <f>E39*100/D39</f>
        <v>-11358.994708994709</v>
      </c>
    </row>
    <row r="40" spans="1:9" s="55" customFormat="1" ht="16.5" customHeight="1">
      <c r="A40" s="57"/>
      <c r="B40" s="54"/>
      <c r="C40" s="54"/>
      <c r="D40" s="54"/>
      <c r="E40" s="54"/>
      <c r="F40" s="54"/>
      <c r="G40" s="54"/>
    </row>
    <row r="41" spans="1:9" s="27" customFormat="1" ht="20.100000000000001" customHeight="1">
      <c r="A41" s="170" t="s">
        <v>482</v>
      </c>
      <c r="B41" s="168"/>
      <c r="F41" s="48" t="s">
        <v>452</v>
      </c>
    </row>
    <row r="42" spans="1:9" s="44" customFormat="1" ht="20.100000000000001" customHeight="1">
      <c r="A42" s="34" t="s">
        <v>392</v>
      </c>
      <c r="C42" s="296" t="s">
        <v>79</v>
      </c>
      <c r="D42" s="296"/>
      <c r="E42" s="27"/>
      <c r="F42" s="308" t="s">
        <v>103</v>
      </c>
      <c r="G42" s="308"/>
    </row>
    <row r="43" spans="1:9" s="54" customFormat="1" ht="28.5" customHeight="1">
      <c r="A43" s="58"/>
      <c r="H43" s="53"/>
      <c r="I43" s="53"/>
    </row>
    <row r="44" spans="1:9" s="54" customFormat="1">
      <c r="A44" s="58"/>
      <c r="H44" s="53"/>
      <c r="I44" s="53"/>
    </row>
    <row r="45" spans="1:9" s="54" customFormat="1">
      <c r="A45" s="58"/>
      <c r="H45" s="53"/>
      <c r="I45" s="53"/>
    </row>
    <row r="46" spans="1:9" s="54" customFormat="1">
      <c r="A46" s="58"/>
      <c r="H46" s="53"/>
      <c r="I46" s="53"/>
    </row>
    <row r="47" spans="1:9" s="54" customFormat="1">
      <c r="A47" s="58"/>
      <c r="H47" s="53"/>
      <c r="I47" s="53"/>
    </row>
    <row r="48" spans="1:9" s="54" customFormat="1">
      <c r="A48" s="58"/>
      <c r="H48" s="53"/>
      <c r="I48" s="53"/>
    </row>
    <row r="49" spans="1:9" s="54" customFormat="1">
      <c r="A49" s="58"/>
      <c r="H49" s="53"/>
      <c r="I49" s="53"/>
    </row>
    <row r="50" spans="1:9" s="54" customFormat="1">
      <c r="A50" s="58"/>
      <c r="H50" s="53"/>
      <c r="I50" s="53"/>
    </row>
    <row r="51" spans="1:9" s="54" customFormat="1">
      <c r="A51" s="58"/>
      <c r="H51" s="53"/>
      <c r="I51" s="53"/>
    </row>
    <row r="52" spans="1:9" s="54" customFormat="1">
      <c r="A52" s="58"/>
      <c r="H52" s="53"/>
      <c r="I52" s="53"/>
    </row>
    <row r="53" spans="1:9" s="54" customFormat="1">
      <c r="A53" s="58"/>
      <c r="H53" s="53"/>
      <c r="I53" s="53"/>
    </row>
    <row r="54" spans="1:9" s="54" customFormat="1">
      <c r="A54" s="58"/>
      <c r="H54" s="53"/>
      <c r="I54" s="53"/>
    </row>
    <row r="55" spans="1:9" s="54" customFormat="1">
      <c r="A55" s="58"/>
      <c r="H55" s="53"/>
      <c r="I55" s="53"/>
    </row>
    <row r="56" spans="1:9" s="54" customFormat="1">
      <c r="A56" s="58"/>
      <c r="H56" s="53"/>
      <c r="I56" s="53"/>
    </row>
    <row r="57" spans="1:9" s="54" customFormat="1">
      <c r="A57" s="58"/>
      <c r="H57" s="53"/>
      <c r="I57" s="53"/>
    </row>
    <row r="58" spans="1:9" s="54" customFormat="1">
      <c r="A58" s="58"/>
      <c r="H58" s="53"/>
      <c r="I58" s="53"/>
    </row>
    <row r="59" spans="1:9" s="54" customFormat="1">
      <c r="A59" s="58"/>
      <c r="H59" s="53"/>
      <c r="I59" s="53"/>
    </row>
    <row r="60" spans="1:9" s="54" customFormat="1">
      <c r="A60" s="58"/>
      <c r="H60" s="53"/>
      <c r="I60" s="53"/>
    </row>
    <row r="61" spans="1:9" s="54" customFormat="1">
      <c r="A61" s="58"/>
      <c r="H61" s="53"/>
      <c r="I61" s="53"/>
    </row>
    <row r="62" spans="1:9" s="54" customFormat="1">
      <c r="A62" s="58"/>
      <c r="H62" s="53"/>
      <c r="I62" s="53"/>
    </row>
    <row r="63" spans="1:9" s="54" customFormat="1">
      <c r="A63" s="58"/>
      <c r="H63" s="53"/>
      <c r="I63" s="53"/>
    </row>
    <row r="64" spans="1:9" s="54" customFormat="1">
      <c r="A64" s="58"/>
      <c r="H64" s="53"/>
      <c r="I64" s="53"/>
    </row>
    <row r="65" spans="1:9" s="54" customFormat="1">
      <c r="A65" s="58"/>
      <c r="H65" s="53"/>
      <c r="I65" s="53"/>
    </row>
    <row r="66" spans="1:9" s="54" customFormat="1">
      <c r="A66" s="58"/>
      <c r="H66" s="53"/>
      <c r="I66" s="53"/>
    </row>
    <row r="67" spans="1:9" s="54" customFormat="1">
      <c r="A67" s="58"/>
      <c r="H67" s="53"/>
      <c r="I67" s="53"/>
    </row>
    <row r="68" spans="1:9" s="54" customFormat="1">
      <c r="A68" s="58"/>
      <c r="H68" s="53"/>
      <c r="I68" s="53"/>
    </row>
    <row r="69" spans="1:9" s="54" customFormat="1">
      <c r="A69" s="58"/>
      <c r="H69" s="53"/>
      <c r="I69" s="53"/>
    </row>
    <row r="70" spans="1:9" s="54" customFormat="1">
      <c r="A70" s="58"/>
      <c r="H70" s="53"/>
      <c r="I70" s="53"/>
    </row>
    <row r="71" spans="1:9" s="54" customFormat="1">
      <c r="A71" s="58"/>
      <c r="H71" s="53"/>
      <c r="I71" s="53"/>
    </row>
    <row r="72" spans="1:9" s="54" customFormat="1">
      <c r="A72" s="58"/>
      <c r="H72" s="53"/>
      <c r="I72" s="53"/>
    </row>
    <row r="73" spans="1:9" s="54" customFormat="1">
      <c r="A73" s="58"/>
      <c r="H73" s="53"/>
      <c r="I73" s="53"/>
    </row>
    <row r="74" spans="1:9" s="54" customFormat="1">
      <c r="A74" s="58"/>
      <c r="H74" s="53"/>
      <c r="I74" s="53"/>
    </row>
    <row r="75" spans="1:9" s="54" customFormat="1">
      <c r="A75" s="58"/>
      <c r="H75" s="53"/>
      <c r="I75" s="53"/>
    </row>
    <row r="76" spans="1:9" s="54" customFormat="1">
      <c r="A76" s="58"/>
      <c r="H76" s="53"/>
      <c r="I76" s="53"/>
    </row>
    <row r="77" spans="1:9" s="54" customFormat="1">
      <c r="A77" s="58"/>
      <c r="H77" s="53"/>
      <c r="I77" s="53"/>
    </row>
    <row r="78" spans="1:9" s="54" customFormat="1">
      <c r="A78" s="58"/>
      <c r="H78" s="53"/>
      <c r="I78" s="53"/>
    </row>
    <row r="79" spans="1:9" s="54" customFormat="1">
      <c r="A79" s="58"/>
      <c r="H79" s="53"/>
      <c r="I79" s="53"/>
    </row>
    <row r="80" spans="1:9" s="54" customFormat="1">
      <c r="A80" s="58"/>
      <c r="H80" s="53"/>
      <c r="I80" s="53"/>
    </row>
    <row r="81" spans="1:9" s="54" customFormat="1">
      <c r="A81" s="58"/>
      <c r="H81" s="53"/>
      <c r="I81" s="53"/>
    </row>
    <row r="82" spans="1:9" s="54" customFormat="1">
      <c r="A82" s="58"/>
      <c r="H82" s="53"/>
      <c r="I82" s="53"/>
    </row>
    <row r="83" spans="1:9" s="54" customFormat="1">
      <c r="A83" s="58"/>
      <c r="H83" s="53"/>
      <c r="I83" s="53"/>
    </row>
    <row r="84" spans="1:9" s="54" customFormat="1">
      <c r="A84" s="58"/>
      <c r="H84" s="53"/>
      <c r="I84" s="53"/>
    </row>
    <row r="85" spans="1:9" s="54" customFormat="1">
      <c r="A85" s="58"/>
      <c r="H85" s="53"/>
      <c r="I85" s="53"/>
    </row>
    <row r="86" spans="1:9" s="54" customFormat="1">
      <c r="A86" s="58"/>
      <c r="H86" s="53"/>
      <c r="I86" s="53"/>
    </row>
    <row r="87" spans="1:9" s="54" customFormat="1">
      <c r="A87" s="58"/>
      <c r="H87" s="53"/>
      <c r="I87" s="53"/>
    </row>
    <row r="88" spans="1:9" s="54" customFormat="1">
      <c r="A88" s="58"/>
      <c r="H88" s="53"/>
      <c r="I88" s="53"/>
    </row>
    <row r="89" spans="1:9" s="54" customFormat="1">
      <c r="A89" s="58"/>
      <c r="H89" s="53"/>
      <c r="I89" s="53"/>
    </row>
    <row r="90" spans="1:9" s="54" customFormat="1">
      <c r="A90" s="58"/>
      <c r="H90" s="53"/>
      <c r="I90" s="53"/>
    </row>
    <row r="91" spans="1:9" s="54" customFormat="1">
      <c r="A91" s="58"/>
      <c r="H91" s="53"/>
      <c r="I91" s="53"/>
    </row>
    <row r="92" spans="1:9" s="54" customFormat="1">
      <c r="A92" s="58"/>
      <c r="H92" s="53"/>
      <c r="I92" s="53"/>
    </row>
    <row r="93" spans="1:9" s="54" customFormat="1">
      <c r="A93" s="58"/>
      <c r="H93" s="53"/>
      <c r="I93" s="53"/>
    </row>
    <row r="94" spans="1:9" s="54" customFormat="1">
      <c r="A94" s="58"/>
      <c r="H94" s="53"/>
      <c r="I94" s="53"/>
    </row>
    <row r="95" spans="1:9" s="54" customFormat="1">
      <c r="A95" s="58"/>
      <c r="H95" s="53"/>
      <c r="I95" s="53"/>
    </row>
    <row r="96" spans="1:9" s="54" customFormat="1">
      <c r="A96" s="58"/>
      <c r="H96" s="53"/>
      <c r="I96" s="53"/>
    </row>
    <row r="97" spans="1:9" s="54" customFormat="1">
      <c r="A97" s="58"/>
      <c r="H97" s="53"/>
      <c r="I97" s="53"/>
    </row>
    <row r="98" spans="1:9" s="54" customFormat="1">
      <c r="A98" s="58"/>
      <c r="H98" s="53"/>
      <c r="I98" s="53"/>
    </row>
    <row r="99" spans="1:9" s="54" customFormat="1">
      <c r="A99" s="58"/>
      <c r="H99" s="53"/>
      <c r="I99" s="53"/>
    </row>
    <row r="100" spans="1:9" s="54" customFormat="1">
      <c r="A100" s="58"/>
      <c r="H100" s="53"/>
      <c r="I100" s="53"/>
    </row>
    <row r="101" spans="1:9" s="54" customFormat="1">
      <c r="A101" s="58"/>
      <c r="H101" s="53"/>
      <c r="I101" s="53"/>
    </row>
    <row r="102" spans="1:9" s="54" customFormat="1">
      <c r="A102" s="58"/>
      <c r="H102" s="53"/>
      <c r="I102" s="53"/>
    </row>
    <row r="103" spans="1:9" s="54" customFormat="1">
      <c r="A103" s="58"/>
      <c r="H103" s="53"/>
      <c r="I103" s="53"/>
    </row>
    <row r="104" spans="1:9" s="54" customFormat="1">
      <c r="A104" s="58"/>
      <c r="H104" s="53"/>
      <c r="I104" s="53"/>
    </row>
    <row r="105" spans="1:9" s="54" customFormat="1">
      <c r="A105" s="58"/>
      <c r="H105" s="53"/>
      <c r="I105" s="53"/>
    </row>
    <row r="106" spans="1:9" s="54" customFormat="1">
      <c r="A106" s="58"/>
      <c r="H106" s="53"/>
      <c r="I106" s="53"/>
    </row>
    <row r="107" spans="1:9" s="54" customFormat="1">
      <c r="A107" s="58"/>
      <c r="H107" s="53"/>
      <c r="I107" s="53"/>
    </row>
    <row r="108" spans="1:9" s="54" customFormat="1">
      <c r="A108" s="58"/>
      <c r="H108" s="53"/>
      <c r="I108" s="53"/>
    </row>
    <row r="109" spans="1:9" s="54" customFormat="1">
      <c r="A109" s="58"/>
      <c r="H109" s="53"/>
      <c r="I109" s="53"/>
    </row>
    <row r="110" spans="1:9" s="54" customFormat="1">
      <c r="A110" s="58"/>
      <c r="H110" s="53"/>
      <c r="I110" s="53"/>
    </row>
    <row r="111" spans="1:9" s="54" customFormat="1">
      <c r="A111" s="58"/>
      <c r="H111" s="53"/>
      <c r="I111" s="53"/>
    </row>
    <row r="112" spans="1:9" s="54" customFormat="1">
      <c r="A112" s="58"/>
      <c r="H112" s="53"/>
      <c r="I112" s="53"/>
    </row>
    <row r="113" spans="1:9" s="54" customFormat="1">
      <c r="A113" s="58"/>
      <c r="H113" s="53"/>
      <c r="I113" s="53"/>
    </row>
    <row r="114" spans="1:9" s="54" customFormat="1">
      <c r="A114" s="58"/>
      <c r="H114" s="53"/>
      <c r="I114" s="53"/>
    </row>
    <row r="115" spans="1:9" s="54" customFormat="1">
      <c r="A115" s="58"/>
      <c r="H115" s="53"/>
      <c r="I115" s="53"/>
    </row>
    <row r="116" spans="1:9" s="54" customFormat="1">
      <c r="A116" s="58"/>
      <c r="H116" s="53"/>
      <c r="I116" s="53"/>
    </row>
    <row r="117" spans="1:9" s="54" customFormat="1">
      <c r="A117" s="58"/>
      <c r="H117" s="53"/>
      <c r="I117" s="53"/>
    </row>
    <row r="118" spans="1:9" s="54" customFormat="1">
      <c r="A118" s="58"/>
      <c r="H118" s="53"/>
      <c r="I118" s="53"/>
    </row>
    <row r="119" spans="1:9" s="54" customFormat="1">
      <c r="A119" s="58"/>
      <c r="H119" s="53"/>
      <c r="I119" s="53"/>
    </row>
    <row r="120" spans="1:9" s="54" customFormat="1">
      <c r="A120" s="58"/>
      <c r="H120" s="53"/>
      <c r="I120" s="53"/>
    </row>
    <row r="121" spans="1:9" s="54" customFormat="1">
      <c r="A121" s="58"/>
      <c r="H121" s="53"/>
      <c r="I121" s="53"/>
    </row>
    <row r="122" spans="1:9" s="54" customFormat="1">
      <c r="A122" s="58"/>
      <c r="H122" s="53"/>
      <c r="I122" s="53"/>
    </row>
    <row r="123" spans="1:9" s="54" customFormat="1">
      <c r="A123" s="58"/>
      <c r="H123" s="53"/>
      <c r="I123" s="53"/>
    </row>
    <row r="124" spans="1:9" s="54" customFormat="1">
      <c r="A124" s="58"/>
      <c r="H124" s="53"/>
      <c r="I124" s="53"/>
    </row>
    <row r="125" spans="1:9" s="54" customFormat="1">
      <c r="A125" s="58"/>
      <c r="H125" s="53"/>
      <c r="I125" s="53"/>
    </row>
    <row r="126" spans="1:9" s="54" customFormat="1">
      <c r="A126" s="58"/>
      <c r="H126" s="53"/>
      <c r="I126" s="53"/>
    </row>
    <row r="127" spans="1:9" s="54" customFormat="1">
      <c r="A127" s="58"/>
      <c r="H127" s="53"/>
      <c r="I127" s="53"/>
    </row>
    <row r="128" spans="1:9" s="54" customFormat="1">
      <c r="A128" s="58"/>
      <c r="H128" s="53"/>
      <c r="I128" s="53"/>
    </row>
    <row r="129" spans="1:9" s="54" customFormat="1">
      <c r="A129" s="58"/>
      <c r="H129" s="53"/>
      <c r="I129" s="53"/>
    </row>
    <row r="130" spans="1:9" s="54" customFormat="1">
      <c r="A130" s="58"/>
      <c r="H130" s="53"/>
      <c r="I130" s="53"/>
    </row>
    <row r="131" spans="1:9" s="54" customFormat="1">
      <c r="A131" s="58"/>
      <c r="H131" s="53"/>
      <c r="I131" s="53"/>
    </row>
    <row r="132" spans="1:9" s="54" customFormat="1">
      <c r="A132" s="58"/>
      <c r="H132" s="53"/>
      <c r="I132" s="53"/>
    </row>
    <row r="133" spans="1:9" s="54" customFormat="1">
      <c r="A133" s="58"/>
      <c r="H133" s="53"/>
      <c r="I133" s="53"/>
    </row>
    <row r="134" spans="1:9" s="54" customFormat="1">
      <c r="A134" s="58"/>
      <c r="H134" s="53"/>
      <c r="I134" s="53"/>
    </row>
    <row r="135" spans="1:9" s="54" customFormat="1">
      <c r="A135" s="58"/>
      <c r="H135" s="53"/>
      <c r="I135" s="53"/>
    </row>
    <row r="136" spans="1:9" s="54" customFormat="1">
      <c r="A136" s="58"/>
      <c r="H136" s="53"/>
      <c r="I136" s="53"/>
    </row>
    <row r="137" spans="1:9" s="54" customFormat="1">
      <c r="A137" s="58"/>
      <c r="H137" s="53"/>
      <c r="I137" s="53"/>
    </row>
    <row r="138" spans="1:9" s="54" customFormat="1">
      <c r="A138" s="58"/>
      <c r="H138" s="53"/>
      <c r="I138" s="53"/>
    </row>
    <row r="139" spans="1:9" s="54" customFormat="1">
      <c r="A139" s="58"/>
      <c r="H139" s="53"/>
      <c r="I139" s="53"/>
    </row>
    <row r="140" spans="1:9" s="54" customFormat="1">
      <c r="A140" s="58"/>
      <c r="H140" s="53"/>
      <c r="I140" s="53"/>
    </row>
    <row r="141" spans="1:9" s="54" customFormat="1">
      <c r="A141" s="58"/>
      <c r="H141" s="53"/>
      <c r="I141" s="53"/>
    </row>
    <row r="142" spans="1:9" s="54" customFormat="1">
      <c r="A142" s="58"/>
      <c r="H142" s="53"/>
      <c r="I142" s="53"/>
    </row>
    <row r="143" spans="1:9" s="54" customFormat="1">
      <c r="A143" s="58"/>
      <c r="H143" s="53"/>
      <c r="I143" s="53"/>
    </row>
    <row r="144" spans="1:9" s="54" customFormat="1">
      <c r="A144" s="58"/>
      <c r="H144" s="53"/>
      <c r="I144" s="53"/>
    </row>
    <row r="145" spans="1:9" s="54" customFormat="1">
      <c r="A145" s="58"/>
      <c r="H145" s="53"/>
      <c r="I145" s="53"/>
    </row>
    <row r="146" spans="1:9" s="54" customFormat="1">
      <c r="A146" s="58"/>
      <c r="H146" s="53"/>
      <c r="I146" s="53"/>
    </row>
    <row r="147" spans="1:9" s="54" customFormat="1">
      <c r="A147" s="58"/>
      <c r="H147" s="53"/>
      <c r="I147" s="53"/>
    </row>
    <row r="148" spans="1:9" s="54" customFormat="1">
      <c r="A148" s="58"/>
      <c r="H148" s="53"/>
      <c r="I148" s="53"/>
    </row>
    <row r="149" spans="1:9" s="54" customFormat="1">
      <c r="A149" s="58"/>
      <c r="H149" s="53"/>
      <c r="I149" s="53"/>
    </row>
    <row r="150" spans="1:9" s="54" customFormat="1">
      <c r="A150" s="58"/>
      <c r="H150" s="53"/>
      <c r="I150" s="53"/>
    </row>
    <row r="151" spans="1:9" s="54" customFormat="1">
      <c r="A151" s="58"/>
      <c r="H151" s="53"/>
      <c r="I151" s="53"/>
    </row>
    <row r="152" spans="1:9" s="54" customFormat="1">
      <c r="A152" s="58"/>
      <c r="H152" s="53"/>
      <c r="I152" s="53"/>
    </row>
    <row r="153" spans="1:9" s="54" customFormat="1">
      <c r="A153" s="58"/>
      <c r="H153" s="53"/>
      <c r="I153" s="53"/>
    </row>
    <row r="154" spans="1:9" s="54" customFormat="1">
      <c r="A154" s="58"/>
      <c r="H154" s="53"/>
      <c r="I154" s="53"/>
    </row>
    <row r="155" spans="1:9" s="54" customFormat="1">
      <c r="A155" s="58"/>
      <c r="H155" s="53"/>
      <c r="I155" s="53"/>
    </row>
    <row r="156" spans="1:9" s="54" customFormat="1">
      <c r="A156" s="58"/>
      <c r="H156" s="53"/>
      <c r="I156" s="53"/>
    </row>
    <row r="157" spans="1:9" s="54" customFormat="1">
      <c r="A157" s="58"/>
      <c r="H157" s="53"/>
      <c r="I157" s="53"/>
    </row>
    <row r="158" spans="1:9" s="54" customFormat="1">
      <c r="A158" s="58"/>
      <c r="H158" s="53"/>
      <c r="I158" s="53"/>
    </row>
    <row r="159" spans="1:9" s="54" customFormat="1">
      <c r="A159" s="58"/>
      <c r="H159" s="53"/>
      <c r="I159" s="53"/>
    </row>
    <row r="160" spans="1:9" s="54" customFormat="1">
      <c r="A160" s="58"/>
      <c r="H160" s="53"/>
      <c r="I160" s="53"/>
    </row>
    <row r="161" spans="1:9" s="54" customFormat="1">
      <c r="A161" s="58"/>
      <c r="H161" s="53"/>
      <c r="I161" s="53"/>
    </row>
    <row r="162" spans="1:9" s="54" customFormat="1">
      <c r="A162" s="58"/>
      <c r="H162" s="53"/>
      <c r="I162" s="53"/>
    </row>
    <row r="163" spans="1:9" s="54" customFormat="1">
      <c r="A163" s="58"/>
      <c r="H163" s="53"/>
      <c r="I163" s="53"/>
    </row>
    <row r="164" spans="1:9" s="54" customFormat="1">
      <c r="A164" s="58"/>
      <c r="H164" s="53"/>
      <c r="I164" s="53"/>
    </row>
    <row r="165" spans="1:9" s="54" customFormat="1">
      <c r="A165" s="58"/>
      <c r="H165" s="53"/>
      <c r="I165" s="53"/>
    </row>
    <row r="166" spans="1:9" s="54" customFormat="1">
      <c r="A166" s="58"/>
      <c r="H166" s="53"/>
      <c r="I166" s="53"/>
    </row>
    <row r="167" spans="1:9" s="54" customFormat="1">
      <c r="A167" s="58"/>
      <c r="H167" s="53"/>
      <c r="I167" s="53"/>
    </row>
    <row r="168" spans="1:9" s="54" customFormat="1">
      <c r="A168" s="58"/>
      <c r="H168" s="53"/>
      <c r="I168" s="53"/>
    </row>
    <row r="169" spans="1:9" s="54" customFormat="1">
      <c r="A169" s="58"/>
      <c r="H169" s="53"/>
      <c r="I169" s="53"/>
    </row>
    <row r="170" spans="1:9" s="54" customFormat="1">
      <c r="A170" s="58"/>
      <c r="H170" s="53"/>
      <c r="I170" s="53"/>
    </row>
    <row r="171" spans="1:9" s="54" customFormat="1">
      <c r="A171" s="58"/>
      <c r="H171" s="53"/>
      <c r="I171" s="53"/>
    </row>
    <row r="172" spans="1:9" s="54" customFormat="1">
      <c r="A172" s="58"/>
      <c r="H172" s="53"/>
      <c r="I172" s="53"/>
    </row>
    <row r="173" spans="1:9" s="54" customFormat="1">
      <c r="A173" s="58"/>
      <c r="H173" s="53"/>
      <c r="I173" s="53"/>
    </row>
    <row r="174" spans="1:9" s="54" customFormat="1">
      <c r="A174" s="58"/>
      <c r="H174" s="53"/>
      <c r="I174" s="53"/>
    </row>
    <row r="175" spans="1:9" s="54" customFormat="1">
      <c r="A175" s="58"/>
      <c r="H175" s="53"/>
      <c r="I175" s="53"/>
    </row>
    <row r="176" spans="1:9" s="54" customFormat="1">
      <c r="A176" s="58"/>
      <c r="H176" s="53"/>
      <c r="I176" s="53"/>
    </row>
    <row r="177" spans="1:9" s="54" customFormat="1">
      <c r="A177" s="58"/>
      <c r="H177" s="53"/>
      <c r="I177" s="53"/>
    </row>
    <row r="178" spans="1:9" s="54" customFormat="1">
      <c r="A178" s="58"/>
      <c r="H178" s="53"/>
      <c r="I178" s="53"/>
    </row>
    <row r="179" spans="1:9" s="54" customFormat="1">
      <c r="A179" s="58"/>
      <c r="H179" s="53"/>
      <c r="I179" s="53"/>
    </row>
    <row r="180" spans="1:9" s="54" customFormat="1">
      <c r="A180" s="58"/>
      <c r="H180" s="53"/>
      <c r="I180" s="53"/>
    </row>
    <row r="181" spans="1:9" s="54" customFormat="1">
      <c r="A181" s="58"/>
      <c r="H181" s="53"/>
      <c r="I181" s="53"/>
    </row>
    <row r="182" spans="1:9" s="54" customFormat="1">
      <c r="A182" s="58"/>
      <c r="H182" s="53"/>
      <c r="I182" s="53"/>
    </row>
    <row r="183" spans="1:9" s="54" customFormat="1">
      <c r="A183" s="58"/>
      <c r="H183" s="53"/>
      <c r="I183" s="53"/>
    </row>
    <row r="184" spans="1:9" s="54" customFormat="1">
      <c r="A184" s="58"/>
      <c r="H184" s="53"/>
      <c r="I184" s="53"/>
    </row>
    <row r="185" spans="1:9" s="54" customFormat="1">
      <c r="A185" s="58"/>
      <c r="H185" s="53"/>
      <c r="I185" s="53"/>
    </row>
    <row r="186" spans="1:9" s="54" customFormat="1">
      <c r="A186" s="58"/>
      <c r="H186" s="53"/>
      <c r="I186" s="53"/>
    </row>
    <row r="187" spans="1:9" s="54" customFormat="1">
      <c r="A187" s="58"/>
      <c r="H187" s="53"/>
      <c r="I187" s="53"/>
    </row>
    <row r="188" spans="1:9" s="54" customFormat="1">
      <c r="A188" s="58"/>
      <c r="H188" s="53"/>
      <c r="I188" s="53"/>
    </row>
  </sheetData>
  <mergeCells count="9">
    <mergeCell ref="C42:D42"/>
    <mergeCell ref="F42:G42"/>
    <mergeCell ref="A7:G7"/>
    <mergeCell ref="A20:G20"/>
    <mergeCell ref="A3:G3"/>
    <mergeCell ref="A4:A5"/>
    <mergeCell ref="B4:B5"/>
    <mergeCell ref="D4:G4"/>
    <mergeCell ref="C4:C5"/>
  </mergeCells>
  <phoneticPr fontId="3" type="noConversion"/>
  <pageMargins left="0.78740157480314965" right="0.39370078740157483" top="0.39370078740157483" bottom="0.51181102362204722" header="0.19685039370078741" footer="0.11811023622047245"/>
  <pageSetup paperSize="9" scale="53" fitToHeight="2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L112"/>
  <sheetViews>
    <sheetView view="pageBreakPreview" topLeftCell="A81" zoomScale="70" zoomScaleNormal="75" zoomScaleSheetLayoutView="70" workbookViewId="0">
      <selection activeCell="D61" sqref="D61"/>
    </sheetView>
  </sheetViews>
  <sheetFormatPr defaultColWidth="9.140625" defaultRowHeight="18.75" outlineLevelRow="1"/>
  <cols>
    <col min="1" max="1" width="60.140625" style="2" customWidth="1"/>
    <col min="2" max="2" width="12" style="2" customWidth="1"/>
    <col min="3" max="3" width="18.85546875" style="2" customWidth="1"/>
    <col min="4" max="4" width="11" style="2" customWidth="1"/>
    <col min="5" max="5" width="10.7109375" style="2" customWidth="1"/>
    <col min="6" max="6" width="16" style="2" customWidth="1"/>
    <col min="7" max="8" width="14.85546875" style="2" customWidth="1"/>
    <col min="9" max="16384" width="9.140625" style="2"/>
  </cols>
  <sheetData>
    <row r="1" spans="1:9" hidden="1" outlineLevel="1">
      <c r="G1" s="13" t="s">
        <v>241</v>
      </c>
      <c r="H1" s="13"/>
    </row>
    <row r="2" spans="1:9" hidden="1" outlineLevel="1">
      <c r="G2" s="13" t="s">
        <v>227</v>
      </c>
      <c r="H2" s="13"/>
    </row>
    <row r="3" spans="1:9" collapsed="1">
      <c r="A3" s="320" t="s">
        <v>376</v>
      </c>
      <c r="B3" s="320"/>
      <c r="C3" s="320"/>
      <c r="D3" s="320"/>
      <c r="E3" s="320"/>
      <c r="F3" s="320"/>
      <c r="G3" s="320"/>
      <c r="H3" s="238"/>
    </row>
    <row r="4" spans="1:9" ht="10.5" customHeight="1">
      <c r="A4" s="12"/>
      <c r="B4" s="12"/>
      <c r="C4" s="12"/>
      <c r="D4" s="12"/>
      <c r="E4" s="12"/>
      <c r="F4" s="12"/>
      <c r="G4" s="12"/>
      <c r="H4" s="12"/>
    </row>
    <row r="5" spans="1:9" ht="39" customHeight="1">
      <c r="A5" s="321" t="s">
        <v>286</v>
      </c>
      <c r="B5" s="322" t="s">
        <v>0</v>
      </c>
      <c r="C5" s="315" t="s">
        <v>356</v>
      </c>
      <c r="D5" s="323" t="s">
        <v>354</v>
      </c>
      <c r="E5" s="323"/>
      <c r="F5" s="323"/>
      <c r="G5" s="323"/>
      <c r="H5" s="244"/>
    </row>
    <row r="6" spans="1:9" ht="38.25" customHeight="1">
      <c r="A6" s="321"/>
      <c r="B6" s="322"/>
      <c r="C6" s="316"/>
      <c r="D6" s="5" t="s">
        <v>264</v>
      </c>
      <c r="E6" s="5" t="s">
        <v>248</v>
      </c>
      <c r="F6" s="18" t="s">
        <v>274</v>
      </c>
      <c r="G6" s="18" t="s">
        <v>275</v>
      </c>
      <c r="H6" s="245"/>
    </row>
    <row r="7" spans="1:9">
      <c r="A7" s="5">
        <v>1</v>
      </c>
      <c r="B7" s="9">
        <v>2</v>
      </c>
      <c r="C7" s="5">
        <v>3</v>
      </c>
      <c r="D7" s="5">
        <v>4</v>
      </c>
      <c r="E7" s="9">
        <v>5</v>
      </c>
      <c r="F7" s="5">
        <v>6</v>
      </c>
      <c r="G7" s="9">
        <v>7</v>
      </c>
      <c r="H7" s="246"/>
    </row>
    <row r="8" spans="1:9" s="17" customFormat="1">
      <c r="A8" s="317" t="s">
        <v>159</v>
      </c>
      <c r="B8" s="318"/>
      <c r="C8" s="318"/>
      <c r="D8" s="318"/>
      <c r="E8" s="318"/>
      <c r="F8" s="318"/>
      <c r="G8" s="319"/>
      <c r="H8" s="247"/>
      <c r="I8" s="250"/>
    </row>
    <row r="9" spans="1:9" ht="37.5">
      <c r="A9" s="15" t="s">
        <v>178</v>
      </c>
      <c r="B9" s="7">
        <v>1170</v>
      </c>
      <c r="C9" s="23">
        <f>'1. Фін результат'!C114</f>
        <v>16231</v>
      </c>
      <c r="D9" s="23">
        <f>'1. Фін результат'!D114</f>
        <v>-581</v>
      </c>
      <c r="E9" s="23">
        <f>'1. Фін результат'!E118+'1. Фін результат'!E119</f>
        <v>-21332</v>
      </c>
      <c r="F9" s="226">
        <f>E9-D9</f>
        <v>-20751</v>
      </c>
      <c r="G9" s="150">
        <f>E9*100/D9</f>
        <v>3671.6006884681583</v>
      </c>
      <c r="H9" s="248"/>
    </row>
    <row r="10" spans="1:9" ht="22.5">
      <c r="A10" s="15" t="s">
        <v>179</v>
      </c>
      <c r="B10" s="10"/>
      <c r="C10" s="22"/>
      <c r="D10" s="22"/>
      <c r="E10" s="22"/>
      <c r="F10" s="226">
        <f t="shared" ref="F10:F32" si="0">E10-D10</f>
        <v>0</v>
      </c>
      <c r="G10" s="150"/>
      <c r="H10" s="248"/>
    </row>
    <row r="11" spans="1:9" ht="22.5">
      <c r="A11" s="15" t="s">
        <v>182</v>
      </c>
      <c r="B11" s="4">
        <v>3000</v>
      </c>
      <c r="C11" s="22">
        <f>'1. Фін результат'!C37</f>
        <v>18</v>
      </c>
      <c r="D11" s="22">
        <f>'1. Фін результат'!D140</f>
        <v>106</v>
      </c>
      <c r="E11" s="22">
        <f>'1. Фін результат'!E140</f>
        <v>29</v>
      </c>
      <c r="F11" s="226">
        <f t="shared" si="0"/>
        <v>-77</v>
      </c>
      <c r="G11" s="150">
        <f>E11*100/D11</f>
        <v>27.358490566037737</v>
      </c>
      <c r="H11" s="248"/>
    </row>
    <row r="12" spans="1:9" ht="22.5">
      <c r="A12" s="15" t="s">
        <v>183</v>
      </c>
      <c r="B12" s="4">
        <v>3010</v>
      </c>
      <c r="C12" s="22">
        <v>-15166</v>
      </c>
      <c r="D12" s="22">
        <v>0</v>
      </c>
      <c r="E12" s="22">
        <v>47006</v>
      </c>
      <c r="F12" s="226">
        <f>E12-D12</f>
        <v>47006</v>
      </c>
      <c r="G12" s="150"/>
      <c r="H12" s="248"/>
    </row>
    <row r="13" spans="1:9" ht="37.5">
      <c r="A13" s="15" t="s">
        <v>184</v>
      </c>
      <c r="B13" s="4">
        <v>3020</v>
      </c>
      <c r="C13" s="22"/>
      <c r="D13" s="22"/>
      <c r="E13" s="22">
        <v>-33458</v>
      </c>
      <c r="F13" s="226">
        <f t="shared" si="0"/>
        <v>-33458</v>
      </c>
      <c r="G13" s="150"/>
      <c r="H13" s="248"/>
    </row>
    <row r="14" spans="1:9" ht="37.5">
      <c r="A14" s="15" t="s">
        <v>185</v>
      </c>
      <c r="B14" s="4">
        <v>3030</v>
      </c>
      <c r="C14" s="22">
        <v>-7</v>
      </c>
      <c r="D14" s="22"/>
      <c r="E14" s="22">
        <f>E15+E16</f>
        <v>821</v>
      </c>
      <c r="F14" s="226">
        <f t="shared" si="0"/>
        <v>821</v>
      </c>
      <c r="G14" s="150"/>
      <c r="H14" s="248"/>
    </row>
    <row r="15" spans="1:9" ht="37.5">
      <c r="A15" s="15" t="s">
        <v>555</v>
      </c>
      <c r="B15" s="4" t="s">
        <v>556</v>
      </c>
      <c r="C15" s="22">
        <v>-7</v>
      </c>
      <c r="D15" s="22"/>
      <c r="E15" s="22">
        <v>-7</v>
      </c>
      <c r="F15" s="235"/>
      <c r="G15" s="150"/>
      <c r="H15" s="248"/>
    </row>
    <row r="16" spans="1:9" ht="37.5">
      <c r="A16" s="15" t="s">
        <v>591</v>
      </c>
      <c r="B16" s="4" t="s">
        <v>592</v>
      </c>
      <c r="C16" s="22"/>
      <c r="D16" s="22"/>
      <c r="E16" s="22">
        <v>828</v>
      </c>
      <c r="F16" s="256"/>
      <c r="G16" s="150"/>
      <c r="H16" s="248"/>
    </row>
    <row r="17" spans="1:12" ht="37.5">
      <c r="A17" s="19" t="s">
        <v>256</v>
      </c>
      <c r="B17" s="4">
        <v>3040</v>
      </c>
      <c r="C17" s="187">
        <f>SUM(C9:C14)</f>
        <v>1076</v>
      </c>
      <c r="D17" s="187">
        <f>SUM(D9:D14)</f>
        <v>-475</v>
      </c>
      <c r="E17" s="187">
        <f>SUM(E9:E14)</f>
        <v>-6934</v>
      </c>
      <c r="F17" s="226">
        <f t="shared" si="0"/>
        <v>-6459</v>
      </c>
      <c r="G17" s="150">
        <f>E17*100/D17</f>
        <v>1459.7894736842106</v>
      </c>
      <c r="H17" s="248"/>
    </row>
    <row r="18" spans="1:12" ht="37.5">
      <c r="A18" s="15" t="s">
        <v>186</v>
      </c>
      <c r="B18" s="4">
        <v>3050</v>
      </c>
      <c r="C18" s="22">
        <f>C19+C22+C20+C21+C26</f>
        <v>-5074</v>
      </c>
      <c r="D18" s="22">
        <f>D19+D22+D20+D21+D26+D23+D24+D25</f>
        <v>-115681</v>
      </c>
      <c r="E18" s="22">
        <f>E19+E22+E20+E21+E26+E23+E24+E25</f>
        <v>-9588</v>
      </c>
      <c r="F18" s="226">
        <f t="shared" si="0"/>
        <v>106093</v>
      </c>
      <c r="G18" s="150">
        <f t="shared" ref="G18:G19" si="1">E18*100/D18</f>
        <v>8.2883100941381898</v>
      </c>
      <c r="H18" s="248"/>
    </row>
    <row r="19" spans="1:12" ht="22.5">
      <c r="A19" s="15" t="s">
        <v>538</v>
      </c>
      <c r="B19" s="4" t="s">
        <v>434</v>
      </c>
      <c r="C19" s="22">
        <v>-7041</v>
      </c>
      <c r="D19" s="22">
        <v>-87500</v>
      </c>
      <c r="E19" s="22">
        <v>-4125</v>
      </c>
      <c r="F19" s="226">
        <f t="shared" si="0"/>
        <v>83375</v>
      </c>
      <c r="G19" s="150">
        <f t="shared" si="1"/>
        <v>4.7142857142857144</v>
      </c>
      <c r="H19" s="248"/>
    </row>
    <row r="20" spans="1:12" ht="56.25">
      <c r="A20" s="15" t="s">
        <v>558</v>
      </c>
      <c r="B20" s="4" t="s">
        <v>527</v>
      </c>
      <c r="C20" s="22">
        <v>-201</v>
      </c>
      <c r="D20" s="22">
        <v>-1181</v>
      </c>
      <c r="E20" s="22">
        <v>0</v>
      </c>
      <c r="F20" s="231"/>
      <c r="G20" s="150"/>
      <c r="H20" s="248"/>
    </row>
    <row r="21" spans="1:12" ht="75">
      <c r="A21" s="15" t="s">
        <v>539</v>
      </c>
      <c r="B21" s="4" t="s">
        <v>536</v>
      </c>
      <c r="C21" s="22"/>
      <c r="D21" s="22">
        <v>-500</v>
      </c>
      <c r="E21" s="22">
        <v>0</v>
      </c>
      <c r="F21" s="231"/>
      <c r="G21" s="150"/>
      <c r="H21" s="248"/>
    </row>
    <row r="22" spans="1:12" ht="56.25">
      <c r="A22" s="15" t="s">
        <v>557</v>
      </c>
      <c r="B22" s="4" t="s">
        <v>537</v>
      </c>
      <c r="C22" s="22"/>
      <c r="D22" s="22">
        <v>-1000</v>
      </c>
      <c r="E22" s="22">
        <v>0</v>
      </c>
      <c r="F22" s="226"/>
      <c r="G22" s="150"/>
      <c r="H22" s="248"/>
    </row>
    <row r="23" spans="1:12" ht="93.75">
      <c r="A23" s="258" t="s">
        <v>570</v>
      </c>
      <c r="B23" s="4" t="s">
        <v>559</v>
      </c>
      <c r="C23" s="22"/>
      <c r="D23" s="22">
        <v>-2500</v>
      </c>
      <c r="E23" s="22"/>
      <c r="F23" s="253"/>
      <c r="G23" s="150"/>
      <c r="H23" s="248"/>
    </row>
    <row r="24" spans="1:12" ht="56.25">
      <c r="A24" s="258" t="s">
        <v>571</v>
      </c>
      <c r="B24" s="4" t="s">
        <v>573</v>
      </c>
      <c r="C24" s="22"/>
      <c r="D24" s="22"/>
      <c r="E24" s="22"/>
      <c r="F24" s="253"/>
      <c r="G24" s="150"/>
      <c r="H24" s="248"/>
    </row>
    <row r="25" spans="1:12" ht="51.6" customHeight="1">
      <c r="A25" s="218" t="s">
        <v>572</v>
      </c>
      <c r="B25" s="4" t="s">
        <v>574</v>
      </c>
      <c r="C25" s="22"/>
      <c r="D25" s="22">
        <v>-23000</v>
      </c>
      <c r="E25" s="22"/>
      <c r="F25" s="253"/>
      <c r="G25" s="150"/>
      <c r="H25" s="248"/>
    </row>
    <row r="26" spans="1:12" ht="38.1" customHeight="1">
      <c r="A26" s="15" t="s">
        <v>576</v>
      </c>
      <c r="B26" s="4" t="s">
        <v>575</v>
      </c>
      <c r="C26" s="22">
        <v>2168</v>
      </c>
      <c r="D26" s="22"/>
      <c r="E26" s="22">
        <v>-5463</v>
      </c>
      <c r="F26" s="262"/>
      <c r="G26" s="150"/>
      <c r="H26" s="248"/>
    </row>
    <row r="27" spans="1:12" ht="37.5">
      <c r="A27" s="15" t="s">
        <v>187</v>
      </c>
      <c r="B27" s="4">
        <v>3060</v>
      </c>
      <c r="C27" s="214">
        <f>C28+C29</f>
        <v>-1693</v>
      </c>
      <c r="D27" s="172">
        <f>D28+D29</f>
        <v>2000</v>
      </c>
      <c r="E27" s="172">
        <f>E28+E29</f>
        <v>7761</v>
      </c>
      <c r="F27" s="226">
        <f t="shared" si="0"/>
        <v>5761</v>
      </c>
      <c r="G27" s="150"/>
      <c r="H27" s="249"/>
      <c r="I27" s="242"/>
      <c r="J27" s="237"/>
      <c r="K27" s="237"/>
      <c r="L27" s="237"/>
    </row>
    <row r="28" spans="1:12" ht="22.5">
      <c r="A28" s="10" t="s">
        <v>562</v>
      </c>
      <c r="B28" s="180" t="s">
        <v>432</v>
      </c>
      <c r="C28" s="214">
        <v>-1894</v>
      </c>
      <c r="D28" s="172"/>
      <c r="E28" s="172">
        <f>7761</f>
        <v>7761</v>
      </c>
      <c r="F28" s="226">
        <f>E28-D28</f>
        <v>7761</v>
      </c>
      <c r="G28" s="150"/>
      <c r="H28" s="249"/>
      <c r="I28" s="242" t="s">
        <v>561</v>
      </c>
      <c r="J28" s="237"/>
      <c r="K28" s="237"/>
      <c r="L28" s="237"/>
    </row>
    <row r="29" spans="1:12" ht="22.5">
      <c r="A29" s="242" t="s">
        <v>563</v>
      </c>
      <c r="B29" s="180" t="s">
        <v>433</v>
      </c>
      <c r="C29" s="172">
        <v>201</v>
      </c>
      <c r="D29" s="172">
        <v>2000</v>
      </c>
      <c r="E29" s="172"/>
      <c r="F29" s="226">
        <f t="shared" si="0"/>
        <v>-2000</v>
      </c>
      <c r="G29" s="150"/>
      <c r="H29" s="249"/>
      <c r="I29" s="242" t="s">
        <v>560</v>
      </c>
      <c r="J29" s="237"/>
      <c r="K29" s="237"/>
      <c r="L29" s="237"/>
    </row>
    <row r="30" spans="1:12" ht="22.5">
      <c r="A30" s="19" t="s">
        <v>180</v>
      </c>
      <c r="B30" s="4">
        <v>3070</v>
      </c>
      <c r="C30" s="187">
        <f>C17+C27+C18</f>
        <v>-5691</v>
      </c>
      <c r="D30" s="187">
        <f>D17+D18</f>
        <v>-116156</v>
      </c>
      <c r="E30" s="187">
        <f>E17+E27+E18</f>
        <v>-8761</v>
      </c>
      <c r="F30" s="226">
        <f t="shared" si="0"/>
        <v>107395</v>
      </c>
      <c r="G30" s="150">
        <f>E30*100/D30</f>
        <v>7.5424429215882087</v>
      </c>
      <c r="H30" s="249"/>
      <c r="I30" s="242"/>
      <c r="J30" s="237"/>
      <c r="K30" s="237"/>
      <c r="L30" s="237"/>
    </row>
    <row r="31" spans="1:12" ht="22.5">
      <c r="A31" s="15" t="s">
        <v>181</v>
      </c>
      <c r="B31" s="4">
        <v>3080</v>
      </c>
      <c r="C31" s="186"/>
      <c r="D31" s="186"/>
      <c r="E31" s="189"/>
      <c r="F31" s="226">
        <f t="shared" si="0"/>
        <v>0</v>
      </c>
      <c r="G31" s="150"/>
      <c r="H31" s="248"/>
    </row>
    <row r="32" spans="1:12" ht="37.5">
      <c r="A32" s="8" t="s">
        <v>158</v>
      </c>
      <c r="B32" s="4">
        <v>3090</v>
      </c>
      <c r="C32" s="187">
        <f>C30-C31</f>
        <v>-5691</v>
      </c>
      <c r="D32" s="187">
        <f>D30-D31</f>
        <v>-116156</v>
      </c>
      <c r="E32" s="187">
        <f>E30-E31</f>
        <v>-8761</v>
      </c>
      <c r="F32" s="226">
        <f t="shared" si="0"/>
        <v>107395</v>
      </c>
      <c r="G32" s="150">
        <f>E32*100/D32</f>
        <v>7.5424429215882087</v>
      </c>
      <c r="H32" s="248"/>
    </row>
    <row r="33" spans="1:8">
      <c r="A33" s="317" t="s">
        <v>160</v>
      </c>
      <c r="B33" s="318"/>
      <c r="C33" s="318"/>
      <c r="D33" s="318"/>
      <c r="E33" s="318"/>
      <c r="F33" s="318"/>
      <c r="G33" s="319"/>
      <c r="H33" s="247"/>
    </row>
    <row r="34" spans="1:8" ht="22.5">
      <c r="A34" s="19" t="s">
        <v>287</v>
      </c>
      <c r="B34" s="7"/>
      <c r="C34" s="23"/>
      <c r="D34" s="23"/>
      <c r="E34" s="23"/>
      <c r="F34" s="226">
        <f t="shared" ref="F34:F56" si="2">E34-D34</f>
        <v>0</v>
      </c>
      <c r="G34" s="150"/>
      <c r="H34" s="248"/>
    </row>
    <row r="35" spans="1:8" ht="22.5">
      <c r="A35" s="6" t="s">
        <v>32</v>
      </c>
      <c r="B35" s="7">
        <v>3200</v>
      </c>
      <c r="C35" s="23"/>
      <c r="D35" s="23"/>
      <c r="E35" s="23"/>
      <c r="F35" s="226">
        <f t="shared" si="2"/>
        <v>0</v>
      </c>
      <c r="G35" s="150"/>
      <c r="H35" s="248"/>
    </row>
    <row r="36" spans="1:8" ht="22.5">
      <c r="A36" s="6" t="s">
        <v>33</v>
      </c>
      <c r="B36" s="7">
        <v>3210</v>
      </c>
      <c r="C36" s="23"/>
      <c r="D36" s="23"/>
      <c r="E36" s="23"/>
      <c r="F36" s="226">
        <f t="shared" si="2"/>
        <v>0</v>
      </c>
      <c r="G36" s="150"/>
      <c r="H36" s="248"/>
    </row>
    <row r="37" spans="1:8" ht="22.5">
      <c r="A37" s="6" t="s">
        <v>54</v>
      </c>
      <c r="B37" s="7">
        <v>3220</v>
      </c>
      <c r="C37" s="23"/>
      <c r="D37" s="23"/>
      <c r="E37" s="23"/>
      <c r="F37" s="226">
        <f t="shared" si="2"/>
        <v>0</v>
      </c>
      <c r="G37" s="150"/>
      <c r="H37" s="248"/>
    </row>
    <row r="38" spans="1:8" ht="22.5">
      <c r="A38" s="15" t="s">
        <v>164</v>
      </c>
      <c r="B38" s="7"/>
      <c r="C38" s="23"/>
      <c r="D38" s="23"/>
      <c r="E38" s="23"/>
      <c r="F38" s="226">
        <f t="shared" si="2"/>
        <v>0</v>
      </c>
      <c r="G38" s="150"/>
      <c r="H38" s="248"/>
    </row>
    <row r="39" spans="1:8" ht="22.5">
      <c r="A39" s="6" t="s">
        <v>165</v>
      </c>
      <c r="B39" s="7">
        <v>3230</v>
      </c>
      <c r="C39" s="23"/>
      <c r="D39" s="23"/>
      <c r="E39" s="23"/>
      <c r="F39" s="226">
        <f t="shared" si="2"/>
        <v>0</v>
      </c>
      <c r="G39" s="150"/>
      <c r="H39" s="248"/>
    </row>
    <row r="40" spans="1:8" ht="22.5">
      <c r="A40" s="6" t="s">
        <v>166</v>
      </c>
      <c r="B40" s="7">
        <v>3240</v>
      </c>
      <c r="C40" s="23"/>
      <c r="D40" s="23"/>
      <c r="E40" s="23"/>
      <c r="F40" s="226">
        <f t="shared" si="2"/>
        <v>0</v>
      </c>
      <c r="G40" s="150"/>
      <c r="H40" s="248"/>
    </row>
    <row r="41" spans="1:8" ht="22.5">
      <c r="A41" s="15" t="s">
        <v>167</v>
      </c>
      <c r="B41" s="7">
        <v>3250</v>
      </c>
      <c r="C41" s="23"/>
      <c r="D41" s="23"/>
      <c r="E41" s="23"/>
      <c r="F41" s="226">
        <f t="shared" si="2"/>
        <v>0</v>
      </c>
      <c r="G41" s="150"/>
      <c r="H41" s="248"/>
    </row>
    <row r="42" spans="1:8" ht="22.5">
      <c r="A42" s="6" t="s">
        <v>119</v>
      </c>
      <c r="B42" s="7">
        <v>3260</v>
      </c>
      <c r="C42" s="23"/>
      <c r="D42" s="23"/>
      <c r="E42" s="23"/>
      <c r="F42" s="226">
        <f t="shared" si="2"/>
        <v>0</v>
      </c>
      <c r="G42" s="150"/>
      <c r="H42" s="248"/>
    </row>
    <row r="43" spans="1:8" ht="22.5">
      <c r="A43" s="19" t="s">
        <v>288</v>
      </c>
      <c r="B43" s="7"/>
      <c r="C43" s="23"/>
      <c r="D43" s="23"/>
      <c r="E43" s="23"/>
      <c r="F43" s="226">
        <f t="shared" si="2"/>
        <v>0</v>
      </c>
      <c r="G43" s="150"/>
      <c r="H43" s="248"/>
    </row>
    <row r="44" spans="1:8" ht="37.5">
      <c r="A44" s="6" t="s">
        <v>120</v>
      </c>
      <c r="B44" s="7">
        <v>3270</v>
      </c>
      <c r="C44" s="23">
        <f>C45+C46+C47</f>
        <v>0</v>
      </c>
      <c r="D44" s="23">
        <f>D45+D46+D47</f>
        <v>475</v>
      </c>
      <c r="E44" s="23">
        <f>E45+E46+E47</f>
        <v>0</v>
      </c>
      <c r="F44" s="226">
        <f t="shared" si="2"/>
        <v>-475</v>
      </c>
      <c r="G44" s="150"/>
      <c r="H44" s="248"/>
    </row>
    <row r="45" spans="1:8" ht="37.5">
      <c r="A45" s="6" t="s">
        <v>521</v>
      </c>
      <c r="B45" s="4" t="s">
        <v>463</v>
      </c>
      <c r="C45" s="23">
        <v>0</v>
      </c>
      <c r="D45" s="23"/>
      <c r="E45" s="23"/>
      <c r="F45" s="226">
        <f t="shared" si="2"/>
        <v>0</v>
      </c>
      <c r="G45" s="150"/>
      <c r="H45" s="248"/>
    </row>
    <row r="46" spans="1:8" ht="22.5">
      <c r="A46" s="6" t="s">
        <v>577</v>
      </c>
      <c r="B46" s="4" t="s">
        <v>464</v>
      </c>
      <c r="C46" s="23"/>
      <c r="D46" s="23">
        <v>475</v>
      </c>
      <c r="E46" s="23">
        <v>0</v>
      </c>
      <c r="F46" s="226">
        <f t="shared" si="2"/>
        <v>-475</v>
      </c>
      <c r="G46" s="150"/>
      <c r="H46" s="248"/>
    </row>
    <row r="47" spans="1:8" ht="22.5" hidden="1">
      <c r="A47" s="6" t="s">
        <v>577</v>
      </c>
      <c r="B47" s="4" t="s">
        <v>498</v>
      </c>
      <c r="C47" s="23">
        <v>0</v>
      </c>
      <c r="D47" s="23"/>
      <c r="E47" s="23"/>
      <c r="F47" s="226">
        <f t="shared" ref="F47" si="3">E47-D47</f>
        <v>0</v>
      </c>
      <c r="G47" s="150"/>
      <c r="H47" s="248"/>
    </row>
    <row r="48" spans="1:8" ht="22.5">
      <c r="A48" s="6" t="s">
        <v>121</v>
      </c>
      <c r="B48" s="7">
        <v>3280</v>
      </c>
      <c r="C48" s="23"/>
      <c r="D48" s="23"/>
      <c r="E48" s="23"/>
      <c r="F48" s="226">
        <f t="shared" si="2"/>
        <v>0</v>
      </c>
      <c r="G48" s="150"/>
      <c r="H48" s="248"/>
    </row>
    <row r="49" spans="1:8" ht="37.5">
      <c r="A49" s="6" t="s">
        <v>122</v>
      </c>
      <c r="B49" s="7">
        <v>3290</v>
      </c>
      <c r="C49" s="23">
        <f>C50</f>
        <v>0</v>
      </c>
      <c r="D49" s="23">
        <f>D50</f>
        <v>0</v>
      </c>
      <c r="E49" s="23">
        <f>E50</f>
        <v>0</v>
      </c>
      <c r="F49" s="226">
        <f t="shared" si="2"/>
        <v>0</v>
      </c>
      <c r="G49" s="150"/>
      <c r="H49" s="248"/>
    </row>
    <row r="50" spans="1:8" ht="22.5" hidden="1">
      <c r="A50" s="6" t="s">
        <v>475</v>
      </c>
      <c r="B50" s="7" t="s">
        <v>474</v>
      </c>
      <c r="C50" s="23"/>
      <c r="D50" s="23"/>
      <c r="E50" s="23"/>
      <c r="F50" s="226">
        <f t="shared" si="2"/>
        <v>0</v>
      </c>
      <c r="G50" s="150" t="e">
        <f t="shared" ref="G50" si="4">E50*100/D50</f>
        <v>#DIV/0!</v>
      </c>
      <c r="H50" s="248"/>
    </row>
    <row r="51" spans="1:8" ht="22.5">
      <c r="A51" s="6" t="s">
        <v>55</v>
      </c>
      <c r="B51" s="7">
        <v>3300</v>
      </c>
      <c r="C51" s="23"/>
      <c r="D51" s="23"/>
      <c r="E51" s="23"/>
      <c r="F51" s="226">
        <f t="shared" si="2"/>
        <v>0</v>
      </c>
      <c r="G51" s="150"/>
      <c r="H51" s="248"/>
    </row>
    <row r="52" spans="1:8" ht="22.5">
      <c r="A52" s="6" t="s">
        <v>114</v>
      </c>
      <c r="B52" s="7">
        <v>3310</v>
      </c>
      <c r="C52" s="23">
        <f>C53+C54+C55</f>
        <v>0</v>
      </c>
      <c r="D52" s="23">
        <f>SUM(D53:D55)</f>
        <v>0</v>
      </c>
      <c r="E52" s="23">
        <f>SUM(E53:E55)</f>
        <v>0</v>
      </c>
      <c r="F52" s="226">
        <f t="shared" si="2"/>
        <v>0</v>
      </c>
      <c r="G52" s="150"/>
      <c r="H52" s="248"/>
    </row>
    <row r="53" spans="1:8" ht="22.5">
      <c r="A53" s="6" t="s">
        <v>477</v>
      </c>
      <c r="B53" s="7" t="s">
        <v>476</v>
      </c>
      <c r="C53" s="23"/>
      <c r="D53" s="23"/>
      <c r="E53" s="23"/>
      <c r="F53" s="226">
        <f t="shared" si="2"/>
        <v>0</v>
      </c>
      <c r="G53" s="150"/>
      <c r="H53" s="248"/>
    </row>
    <row r="54" spans="1:8" ht="33.6" customHeight="1">
      <c r="A54" s="6" t="s">
        <v>522</v>
      </c>
      <c r="B54" s="7" t="s">
        <v>524</v>
      </c>
      <c r="C54" s="23">
        <v>0</v>
      </c>
      <c r="D54" s="23"/>
      <c r="E54" s="23"/>
      <c r="F54" s="226">
        <f t="shared" si="2"/>
        <v>0</v>
      </c>
      <c r="G54" s="150"/>
      <c r="H54" s="248"/>
    </row>
    <row r="55" spans="1:8" ht="22.5">
      <c r="A55" s="6" t="s">
        <v>523</v>
      </c>
      <c r="B55" s="7" t="s">
        <v>525</v>
      </c>
      <c r="C55" s="23"/>
      <c r="D55" s="23"/>
      <c r="E55" s="23"/>
      <c r="F55" s="226">
        <f t="shared" si="2"/>
        <v>0</v>
      </c>
      <c r="G55" s="150"/>
      <c r="H55" s="248"/>
    </row>
    <row r="56" spans="1:8" ht="37.5">
      <c r="A56" s="19" t="s">
        <v>161</v>
      </c>
      <c r="B56" s="7">
        <v>3320</v>
      </c>
      <c r="C56" s="187">
        <f>(C33+C34+C35+C37+C38+C39+C40)-(C42+C48+C49+C51+C52)-C44</f>
        <v>0</v>
      </c>
      <c r="D56" s="187">
        <f>(D33+D34+D35+D37+D38+D39+D40)-(D42+D48+D49+D51+D52)-D44</f>
        <v>-475</v>
      </c>
      <c r="E56" s="187">
        <f>(E34+E35+E37+E38+E39+E40)-(E42+E48+E49+E51+E52)-E44</f>
        <v>0</v>
      </c>
      <c r="F56" s="226">
        <f t="shared" si="2"/>
        <v>475</v>
      </c>
      <c r="G56" s="150"/>
      <c r="H56" s="248"/>
    </row>
    <row r="57" spans="1:8">
      <c r="A57" s="317" t="s">
        <v>162</v>
      </c>
      <c r="B57" s="318"/>
      <c r="C57" s="318"/>
      <c r="D57" s="318"/>
      <c r="E57" s="318"/>
      <c r="F57" s="318"/>
      <c r="G57" s="319"/>
      <c r="H57" s="247"/>
    </row>
    <row r="58" spans="1:8" ht="22.5">
      <c r="A58" s="19" t="s">
        <v>287</v>
      </c>
      <c r="B58" s="7"/>
      <c r="C58" s="23"/>
      <c r="D58" s="23"/>
      <c r="E58" s="23"/>
      <c r="F58" s="22">
        <f t="shared" ref="F58:F106" si="5">E58-D58</f>
        <v>0</v>
      </c>
      <c r="G58" s="150"/>
      <c r="H58" s="248"/>
    </row>
    <row r="59" spans="1:8" ht="22.5">
      <c r="A59" s="15" t="s">
        <v>168</v>
      </c>
      <c r="B59" s="7">
        <v>3400</v>
      </c>
      <c r="C59" s="23"/>
      <c r="D59" s="23"/>
      <c r="E59" s="23"/>
      <c r="F59" s="22">
        <f t="shared" si="5"/>
        <v>0</v>
      </c>
      <c r="G59" s="150"/>
      <c r="H59" s="248"/>
    </row>
    <row r="60" spans="1:8" ht="37.5">
      <c r="A60" s="6" t="s">
        <v>92</v>
      </c>
      <c r="B60" s="10"/>
      <c r="C60" s="26"/>
      <c r="D60" s="26"/>
      <c r="E60" s="26"/>
      <c r="F60" s="22">
        <f t="shared" si="5"/>
        <v>0</v>
      </c>
      <c r="G60" s="150"/>
      <c r="H60" s="248"/>
    </row>
    <row r="61" spans="1:8" ht="22.5">
      <c r="A61" s="6" t="s">
        <v>91</v>
      </c>
      <c r="B61" s="7">
        <v>3410</v>
      </c>
      <c r="C61" s="23"/>
      <c r="D61" s="23">
        <v>87500</v>
      </c>
      <c r="E61" s="23">
        <v>12550</v>
      </c>
      <c r="F61" s="22">
        <f t="shared" si="5"/>
        <v>-74950</v>
      </c>
      <c r="G61" s="150"/>
      <c r="H61" s="248"/>
    </row>
    <row r="62" spans="1:8" ht="22.5">
      <c r="A62" s="6" t="s">
        <v>96</v>
      </c>
      <c r="B62" s="4">
        <v>3420</v>
      </c>
      <c r="C62" s="22"/>
      <c r="D62" s="22"/>
      <c r="E62" s="22"/>
      <c r="F62" s="22">
        <f t="shared" si="5"/>
        <v>0</v>
      </c>
      <c r="G62" s="150"/>
      <c r="H62" s="248"/>
    </row>
    <row r="63" spans="1:8" ht="22.5">
      <c r="A63" s="6" t="s">
        <v>123</v>
      </c>
      <c r="B63" s="7">
        <v>3430</v>
      </c>
      <c r="C63" s="23"/>
      <c r="D63" s="23"/>
      <c r="E63" s="23"/>
      <c r="F63" s="22">
        <f t="shared" si="5"/>
        <v>0</v>
      </c>
      <c r="G63" s="150"/>
      <c r="H63" s="248"/>
    </row>
    <row r="64" spans="1:8" ht="37.5">
      <c r="A64" s="6" t="s">
        <v>94</v>
      </c>
      <c r="B64" s="7"/>
      <c r="C64" s="23"/>
      <c r="D64" s="23"/>
      <c r="E64" s="23"/>
      <c r="F64" s="22">
        <f t="shared" si="5"/>
        <v>0</v>
      </c>
      <c r="G64" s="150"/>
      <c r="H64" s="248"/>
    </row>
    <row r="65" spans="1:11" ht="22.5">
      <c r="A65" s="6" t="s">
        <v>91</v>
      </c>
      <c r="B65" s="4">
        <v>3440</v>
      </c>
      <c r="C65" s="22"/>
      <c r="D65" s="22"/>
      <c r="E65" s="22"/>
      <c r="F65" s="22">
        <f t="shared" si="5"/>
        <v>0</v>
      </c>
      <c r="G65" s="150"/>
      <c r="H65" s="248"/>
    </row>
    <row r="66" spans="1:11" ht="22.5">
      <c r="A66" s="6" t="s">
        <v>96</v>
      </c>
      <c r="B66" s="4">
        <v>3450</v>
      </c>
      <c r="C66" s="22"/>
      <c r="D66" s="22"/>
      <c r="E66" s="22"/>
      <c r="F66" s="22">
        <f t="shared" si="5"/>
        <v>0</v>
      </c>
      <c r="G66" s="150"/>
      <c r="H66" s="248"/>
    </row>
    <row r="67" spans="1:11" ht="22.5">
      <c r="A67" s="6" t="s">
        <v>123</v>
      </c>
      <c r="B67" s="4">
        <v>3460</v>
      </c>
      <c r="C67" s="22"/>
      <c r="D67" s="22"/>
      <c r="E67" s="22"/>
      <c r="F67" s="22">
        <f t="shared" si="5"/>
        <v>0</v>
      </c>
      <c r="G67" s="150"/>
      <c r="H67" s="248"/>
    </row>
    <row r="68" spans="1:11" ht="22.5">
      <c r="A68" s="6" t="s">
        <v>118</v>
      </c>
      <c r="B68" s="4">
        <v>3470</v>
      </c>
      <c r="C68" s="22">
        <f>C69+C70+C72</f>
        <v>16684</v>
      </c>
      <c r="D68" s="22">
        <f>SUM(D69:D75)</f>
        <v>28337</v>
      </c>
      <c r="E68" s="22">
        <f>SUM(E69:E75)</f>
        <v>19250</v>
      </c>
      <c r="F68" s="22">
        <f t="shared" si="5"/>
        <v>-9087</v>
      </c>
      <c r="G68" s="184"/>
      <c r="H68" s="248"/>
      <c r="I68" s="237"/>
      <c r="J68" s="3"/>
      <c r="K68" s="3"/>
    </row>
    <row r="69" spans="1:11" ht="131.25">
      <c r="A69" s="21" t="s">
        <v>540</v>
      </c>
      <c r="B69" s="4" t="s">
        <v>543</v>
      </c>
      <c r="C69" s="22">
        <v>201</v>
      </c>
      <c r="D69" s="22">
        <v>1681</v>
      </c>
      <c r="E69" s="22">
        <v>0</v>
      </c>
      <c r="F69" s="22"/>
      <c r="G69" s="184"/>
      <c r="H69" s="248"/>
      <c r="I69" s="237"/>
      <c r="J69" s="230"/>
      <c r="K69" s="230"/>
    </row>
    <row r="70" spans="1:11" ht="75">
      <c r="A70" s="21" t="s">
        <v>541</v>
      </c>
      <c r="B70" s="4" t="s">
        <v>544</v>
      </c>
      <c r="C70" s="22">
        <v>0</v>
      </c>
      <c r="D70" s="22">
        <v>2450</v>
      </c>
      <c r="E70" s="22">
        <v>0</v>
      </c>
      <c r="F70" s="22"/>
      <c r="G70" s="184"/>
      <c r="H70" s="248"/>
      <c r="I70" s="237"/>
      <c r="J70" s="230"/>
      <c r="K70" s="230"/>
    </row>
    <row r="71" spans="1:11" ht="105.6" customHeight="1">
      <c r="A71" s="21" t="s">
        <v>542</v>
      </c>
      <c r="B71" s="4" t="s">
        <v>545</v>
      </c>
      <c r="C71" s="22"/>
      <c r="D71" s="22"/>
      <c r="E71" s="22"/>
      <c r="F71" s="22"/>
      <c r="G71" s="184"/>
      <c r="H71" s="248"/>
      <c r="I71" s="252"/>
      <c r="J71" s="252"/>
      <c r="K71" s="252"/>
    </row>
    <row r="72" spans="1:11" ht="22.5">
      <c r="A72" s="21" t="s">
        <v>582</v>
      </c>
      <c r="B72" s="4" t="s">
        <v>578</v>
      </c>
      <c r="C72" s="22">
        <v>16483</v>
      </c>
      <c r="D72" s="22">
        <v>17500</v>
      </c>
      <c r="E72" s="22">
        <v>19250</v>
      </c>
      <c r="F72" s="22"/>
      <c r="G72" s="184"/>
      <c r="H72" s="248"/>
      <c r="I72" s="239"/>
      <c r="J72" s="239"/>
      <c r="K72" s="239"/>
    </row>
    <row r="73" spans="1:11" ht="131.25">
      <c r="A73" s="21" t="s">
        <v>583</v>
      </c>
      <c r="B73" s="4" t="s">
        <v>579</v>
      </c>
      <c r="C73" s="22"/>
      <c r="D73" s="22"/>
      <c r="E73" s="22"/>
      <c r="F73" s="22"/>
      <c r="G73" s="184"/>
      <c r="H73" s="248"/>
      <c r="I73" s="252"/>
      <c r="J73" s="252"/>
      <c r="K73" s="252"/>
    </row>
    <row r="74" spans="1:11" ht="89.1" customHeight="1">
      <c r="A74" s="258" t="s">
        <v>584</v>
      </c>
      <c r="B74" s="4" t="s">
        <v>580</v>
      </c>
      <c r="C74" s="22"/>
      <c r="D74" s="22">
        <v>735</v>
      </c>
      <c r="E74" s="22"/>
      <c r="F74" s="22"/>
      <c r="G74" s="184"/>
      <c r="H74" s="248"/>
      <c r="I74" s="252"/>
      <c r="J74" s="252"/>
      <c r="K74" s="252"/>
    </row>
    <row r="75" spans="1:11" ht="37.5">
      <c r="A75" s="218" t="s">
        <v>585</v>
      </c>
      <c r="B75" s="4" t="s">
        <v>581</v>
      </c>
      <c r="C75" s="22"/>
      <c r="D75" s="22">
        <v>5971</v>
      </c>
      <c r="E75" s="22"/>
      <c r="F75" s="22"/>
      <c r="G75" s="184"/>
      <c r="H75" s="248"/>
      <c r="I75" s="252"/>
      <c r="J75" s="252"/>
      <c r="K75" s="252"/>
    </row>
    <row r="76" spans="1:11" ht="22.5">
      <c r="A76" s="6" t="s">
        <v>119</v>
      </c>
      <c r="B76" s="4">
        <v>3480</v>
      </c>
      <c r="C76" s="22">
        <f>C77</f>
        <v>1500</v>
      </c>
      <c r="D76" s="22">
        <f>D77</f>
        <v>18529</v>
      </c>
      <c r="E76" s="22">
        <f>E77</f>
        <v>18529</v>
      </c>
      <c r="F76" s="22">
        <f t="shared" si="5"/>
        <v>0</v>
      </c>
      <c r="G76" s="184">
        <f>E76*100/D76</f>
        <v>100</v>
      </c>
      <c r="H76" s="248"/>
      <c r="I76" s="237"/>
      <c r="J76" s="3"/>
      <c r="K76" s="3"/>
    </row>
    <row r="77" spans="1:11" ht="37.5">
      <c r="A77" s="21" t="s">
        <v>435</v>
      </c>
      <c r="B77" s="180" t="s">
        <v>436</v>
      </c>
      <c r="C77" s="214">
        <v>1500</v>
      </c>
      <c r="D77" s="172">
        <v>18529</v>
      </c>
      <c r="E77" s="214">
        <v>18529</v>
      </c>
      <c r="F77" s="22">
        <f t="shared" si="5"/>
        <v>0</v>
      </c>
      <c r="G77" s="184">
        <f>E77*100/D77</f>
        <v>100</v>
      </c>
      <c r="H77" s="248"/>
      <c r="I77" s="176"/>
      <c r="J77" s="176"/>
      <c r="K77" s="3"/>
    </row>
    <row r="78" spans="1:11" ht="22.5">
      <c r="A78" s="19" t="s">
        <v>288</v>
      </c>
      <c r="B78" s="7"/>
      <c r="C78" s="23"/>
      <c r="D78" s="23"/>
      <c r="E78" s="23"/>
      <c r="F78" s="22">
        <f t="shared" si="5"/>
        <v>0</v>
      </c>
      <c r="G78" s="184"/>
      <c r="H78" s="248"/>
      <c r="I78" s="237"/>
      <c r="J78" s="3"/>
      <c r="K78" s="3"/>
    </row>
    <row r="79" spans="1:11" ht="37.5">
      <c r="A79" s="6" t="s">
        <v>289</v>
      </c>
      <c r="B79" s="7">
        <v>3490</v>
      </c>
      <c r="C79" s="23"/>
      <c r="D79" s="188"/>
      <c r="E79" s="23">
        <v>180</v>
      </c>
      <c r="F79" s="22">
        <f t="shared" si="5"/>
        <v>180</v>
      </c>
      <c r="G79" s="184"/>
      <c r="H79" s="248"/>
    </row>
    <row r="80" spans="1:11" ht="22.5">
      <c r="A80" s="6" t="s">
        <v>290</v>
      </c>
      <c r="B80" s="7">
        <v>3500</v>
      </c>
      <c r="C80" s="23">
        <v>0</v>
      </c>
      <c r="D80" s="188"/>
      <c r="E80" s="23">
        <v>0</v>
      </c>
      <c r="F80" s="22">
        <f t="shared" si="5"/>
        <v>0</v>
      </c>
      <c r="G80" s="184"/>
      <c r="H80" s="248"/>
    </row>
    <row r="81" spans="1:11" ht="37.5">
      <c r="A81" s="6" t="s">
        <v>95</v>
      </c>
      <c r="B81" s="7"/>
      <c r="C81" s="23"/>
      <c r="D81" s="23"/>
      <c r="E81" s="23"/>
      <c r="F81" s="22">
        <f t="shared" si="5"/>
        <v>0</v>
      </c>
      <c r="G81" s="150"/>
      <c r="H81" s="248"/>
    </row>
    <row r="82" spans="1:11" ht="22.5">
      <c r="A82" s="6" t="s">
        <v>91</v>
      </c>
      <c r="B82" s="4">
        <v>3510</v>
      </c>
      <c r="C82" s="22">
        <v>16483</v>
      </c>
      <c r="D82" s="22">
        <v>17500</v>
      </c>
      <c r="E82" s="22">
        <v>0</v>
      </c>
      <c r="F82" s="22">
        <f t="shared" si="5"/>
        <v>-17500</v>
      </c>
      <c r="G82" s="150"/>
      <c r="H82" s="248"/>
    </row>
    <row r="83" spans="1:11" ht="22.5">
      <c r="A83" s="6" t="s">
        <v>96</v>
      </c>
      <c r="B83" s="4">
        <v>3520</v>
      </c>
      <c r="C83" s="22"/>
      <c r="D83" s="22"/>
      <c r="E83" s="22"/>
      <c r="F83" s="22">
        <f t="shared" si="5"/>
        <v>0</v>
      </c>
      <c r="G83" s="150"/>
      <c r="H83" s="248"/>
    </row>
    <row r="84" spans="1:11" ht="22.5">
      <c r="A84" s="6" t="s">
        <v>123</v>
      </c>
      <c r="B84" s="4">
        <v>3530</v>
      </c>
      <c r="C84" s="22"/>
      <c r="D84" s="22"/>
      <c r="E84" s="22"/>
      <c r="F84" s="22">
        <f t="shared" si="5"/>
        <v>0</v>
      </c>
      <c r="G84" s="150"/>
      <c r="H84" s="248"/>
    </row>
    <row r="85" spans="1:11" ht="37.5">
      <c r="A85" s="6" t="s">
        <v>93</v>
      </c>
      <c r="B85" s="7"/>
      <c r="C85" s="23"/>
      <c r="D85" s="23"/>
      <c r="E85" s="23"/>
      <c r="F85" s="22">
        <f t="shared" si="5"/>
        <v>0</v>
      </c>
      <c r="G85" s="150"/>
      <c r="H85" s="248"/>
    </row>
    <row r="86" spans="1:11" ht="22.5">
      <c r="A86" s="6" t="s">
        <v>91</v>
      </c>
      <c r="B86" s="4">
        <v>3540</v>
      </c>
      <c r="C86" s="22"/>
      <c r="D86" s="22"/>
      <c r="E86" s="22"/>
      <c r="F86" s="22">
        <f t="shared" si="5"/>
        <v>0</v>
      </c>
      <c r="G86" s="150"/>
      <c r="H86" s="248"/>
    </row>
    <row r="87" spans="1:11" ht="22.5">
      <c r="A87" s="6" t="s">
        <v>96</v>
      </c>
      <c r="B87" s="4">
        <v>3550</v>
      </c>
      <c r="C87" s="22"/>
      <c r="D87" s="22"/>
      <c r="E87" s="22"/>
      <c r="F87" s="22">
        <f t="shared" si="5"/>
        <v>0</v>
      </c>
      <c r="G87" s="150"/>
      <c r="H87" s="248"/>
    </row>
    <row r="88" spans="1:11" ht="22.5">
      <c r="A88" s="6" t="s">
        <v>123</v>
      </c>
      <c r="B88" s="4">
        <v>3560</v>
      </c>
      <c r="C88" s="22"/>
      <c r="D88" s="22"/>
      <c r="E88" s="22"/>
      <c r="F88" s="22">
        <f t="shared" si="5"/>
        <v>0</v>
      </c>
      <c r="G88" s="150"/>
      <c r="H88" s="248"/>
    </row>
    <row r="89" spans="1:11" ht="22.5">
      <c r="A89" s="6" t="s">
        <v>114</v>
      </c>
      <c r="B89" s="4">
        <v>3570</v>
      </c>
      <c r="C89" s="172">
        <f>SUM(C90:C100)</f>
        <v>0</v>
      </c>
      <c r="D89" s="172">
        <f>SUM(D90:D100)</f>
        <v>0</v>
      </c>
      <c r="E89" s="172">
        <f>SUM(E90:E100)</f>
        <v>0</v>
      </c>
      <c r="F89" s="22">
        <f t="shared" si="5"/>
        <v>0</v>
      </c>
      <c r="G89" s="150"/>
      <c r="H89" s="248"/>
      <c r="I89" s="237"/>
      <c r="J89" s="3"/>
      <c r="K89" s="3"/>
    </row>
    <row r="90" spans="1:11" ht="56.25" hidden="1">
      <c r="A90" s="181" t="s">
        <v>437</v>
      </c>
      <c r="B90" s="180" t="s">
        <v>438</v>
      </c>
      <c r="C90" s="172"/>
      <c r="D90" s="172"/>
      <c r="E90" s="172"/>
      <c r="F90" s="22">
        <f t="shared" si="5"/>
        <v>0</v>
      </c>
      <c r="G90" s="150" t="e">
        <f t="shared" ref="G90:G101" si="6">E90*100/D90</f>
        <v>#DIV/0!</v>
      </c>
      <c r="H90" s="248"/>
      <c r="I90" s="176"/>
      <c r="J90" s="176"/>
      <c r="K90" s="3"/>
    </row>
    <row r="91" spans="1:11" ht="37.5" hidden="1">
      <c r="A91" s="181" t="s">
        <v>439</v>
      </c>
      <c r="B91" s="180" t="s">
        <v>440</v>
      </c>
      <c r="C91" s="172"/>
      <c r="D91" s="172"/>
      <c r="E91" s="172"/>
      <c r="F91" s="22">
        <f t="shared" si="5"/>
        <v>0</v>
      </c>
      <c r="G91" s="150" t="e">
        <f t="shared" si="6"/>
        <v>#DIV/0!</v>
      </c>
      <c r="H91" s="248"/>
      <c r="I91" s="176"/>
      <c r="J91" s="176"/>
      <c r="K91" s="3"/>
    </row>
    <row r="92" spans="1:11" ht="56.25" hidden="1">
      <c r="A92" s="181" t="s">
        <v>441</v>
      </c>
      <c r="B92" s="180" t="s">
        <v>442</v>
      </c>
      <c r="C92" s="172"/>
      <c r="D92" s="172"/>
      <c r="E92" s="172"/>
      <c r="F92" s="22">
        <f t="shared" si="5"/>
        <v>0</v>
      </c>
      <c r="G92" s="150" t="e">
        <f t="shared" si="6"/>
        <v>#DIV/0!</v>
      </c>
      <c r="H92" s="248"/>
      <c r="I92" s="176"/>
      <c r="J92" s="176"/>
      <c r="K92" s="3"/>
    </row>
    <row r="93" spans="1:11" ht="22.5" hidden="1">
      <c r="A93" s="181" t="s">
        <v>443</v>
      </c>
      <c r="B93" s="180" t="s">
        <v>444</v>
      </c>
      <c r="C93" s="172"/>
      <c r="D93" s="172"/>
      <c r="E93" s="172"/>
      <c r="F93" s="22">
        <f t="shared" si="5"/>
        <v>0</v>
      </c>
      <c r="G93" s="150" t="e">
        <f t="shared" si="6"/>
        <v>#DIV/0!</v>
      </c>
      <c r="H93" s="248"/>
      <c r="I93" s="176"/>
      <c r="J93" s="176"/>
      <c r="K93" s="3"/>
    </row>
    <row r="94" spans="1:11" ht="56.25" hidden="1">
      <c r="A94" s="181" t="s">
        <v>43</v>
      </c>
      <c r="B94" s="180" t="s">
        <v>445</v>
      </c>
      <c r="C94" s="172"/>
      <c r="D94" s="172"/>
      <c r="E94" s="172"/>
      <c r="F94" s="22">
        <f t="shared" si="5"/>
        <v>0</v>
      </c>
      <c r="G94" s="150" t="e">
        <f t="shared" si="6"/>
        <v>#DIV/0!</v>
      </c>
      <c r="H94" s="248"/>
      <c r="I94" s="176"/>
      <c r="J94" s="176"/>
      <c r="K94" s="3"/>
    </row>
    <row r="95" spans="1:11" ht="22.5" hidden="1">
      <c r="A95" s="181" t="s">
        <v>38</v>
      </c>
      <c r="B95" s="180" t="s">
        <v>446</v>
      </c>
      <c r="C95" s="172"/>
      <c r="D95" s="172"/>
      <c r="E95" s="172"/>
      <c r="F95" s="22">
        <f t="shared" si="5"/>
        <v>0</v>
      </c>
      <c r="G95" s="150" t="e">
        <f t="shared" si="6"/>
        <v>#DIV/0!</v>
      </c>
      <c r="H95" s="248"/>
      <c r="I95" s="176"/>
      <c r="J95" s="176"/>
      <c r="K95" s="3"/>
    </row>
    <row r="96" spans="1:11" ht="22.5" hidden="1">
      <c r="A96" s="181" t="s">
        <v>39</v>
      </c>
      <c r="B96" s="180" t="s">
        <v>447</v>
      </c>
      <c r="C96" s="172"/>
      <c r="D96" s="172"/>
      <c r="E96" s="172"/>
      <c r="F96" s="22">
        <f t="shared" si="5"/>
        <v>0</v>
      </c>
      <c r="G96" s="150" t="e">
        <f t="shared" si="6"/>
        <v>#DIV/0!</v>
      </c>
      <c r="H96" s="248"/>
      <c r="I96" s="176"/>
      <c r="J96" s="176"/>
      <c r="K96" s="3"/>
    </row>
    <row r="97" spans="1:11" ht="22.5" hidden="1">
      <c r="A97" s="181" t="s">
        <v>67</v>
      </c>
      <c r="B97" s="180" t="s">
        <v>448</v>
      </c>
      <c r="C97" s="172"/>
      <c r="D97" s="172"/>
      <c r="E97" s="172"/>
      <c r="F97" s="22">
        <f t="shared" si="5"/>
        <v>0</v>
      </c>
      <c r="G97" s="150" t="e">
        <f t="shared" si="6"/>
        <v>#DIV/0!</v>
      </c>
      <c r="H97" s="248"/>
      <c r="I97" s="176"/>
      <c r="J97" s="176"/>
      <c r="K97" s="3"/>
    </row>
    <row r="98" spans="1:11" ht="22.5" hidden="1">
      <c r="A98" s="181" t="s">
        <v>46</v>
      </c>
      <c r="B98" s="180" t="s">
        <v>449</v>
      </c>
      <c r="C98" s="172"/>
      <c r="D98" s="172"/>
      <c r="E98" s="172"/>
      <c r="F98" s="22">
        <f t="shared" si="5"/>
        <v>0</v>
      </c>
      <c r="G98" s="150" t="e">
        <f t="shared" si="6"/>
        <v>#DIV/0!</v>
      </c>
      <c r="H98" s="248"/>
      <c r="I98" s="176"/>
      <c r="J98" s="176"/>
      <c r="K98" s="3"/>
    </row>
    <row r="99" spans="1:11" ht="22.5" hidden="1">
      <c r="A99" s="181" t="s">
        <v>406</v>
      </c>
      <c r="B99" s="180" t="s">
        <v>450</v>
      </c>
      <c r="C99" s="172"/>
      <c r="D99" s="172"/>
      <c r="E99" s="172"/>
      <c r="F99" s="22">
        <f t="shared" si="5"/>
        <v>0</v>
      </c>
      <c r="G99" s="150" t="e">
        <f t="shared" si="6"/>
        <v>#DIV/0!</v>
      </c>
      <c r="H99" s="248"/>
      <c r="I99" s="176"/>
      <c r="J99" s="176"/>
      <c r="K99" s="3"/>
    </row>
    <row r="100" spans="1:11" ht="36" hidden="1" customHeight="1">
      <c r="A100" s="182" t="s">
        <v>405</v>
      </c>
      <c r="B100" s="180" t="s">
        <v>451</v>
      </c>
      <c r="C100" s="10"/>
      <c r="D100" s="4"/>
      <c r="E100" s="4"/>
      <c r="F100" s="22">
        <f t="shared" si="5"/>
        <v>0</v>
      </c>
      <c r="G100" s="150" t="e">
        <f t="shared" si="6"/>
        <v>#DIV/0!</v>
      </c>
      <c r="H100" s="248"/>
      <c r="I100" s="236"/>
      <c r="J100" s="183"/>
      <c r="K100" s="3"/>
    </row>
    <row r="101" spans="1:11" ht="22.5">
      <c r="A101" s="19" t="s">
        <v>163</v>
      </c>
      <c r="B101" s="4">
        <v>3580</v>
      </c>
      <c r="C101" s="187">
        <f>(C59+C61+C62+C63+C65+C66+C67+C68+C76)-(C79+C80+C82+C83+C84+C86+C87+C88+C89)</f>
        <v>1701</v>
      </c>
      <c r="D101" s="187">
        <f>(D59+D61+D62+D63+D65+D66+D67+D68+D76)-(D79+D80+D82+D83+D84+D86+D87+D88+D89)</f>
        <v>116866</v>
      </c>
      <c r="E101" s="215">
        <f>(E59+E61+E62+E63+E65+E66+E67+E68+E76)-(E79+E80+E82+E83+E84+E86+E87+E88+E89)</f>
        <v>50149</v>
      </c>
      <c r="F101" s="22">
        <f t="shared" si="5"/>
        <v>-66717</v>
      </c>
      <c r="G101" s="150">
        <f t="shared" si="6"/>
        <v>42.911539712148958</v>
      </c>
      <c r="H101" s="248"/>
      <c r="I101" s="237"/>
      <c r="J101" s="3"/>
      <c r="K101" s="3"/>
    </row>
    <row r="102" spans="1:11" s="11" customFormat="1" ht="22.5">
      <c r="A102" s="6" t="s">
        <v>323</v>
      </c>
      <c r="B102" s="4"/>
      <c r="C102" s="22"/>
      <c r="D102" s="22"/>
      <c r="E102" s="22"/>
      <c r="F102" s="22">
        <f t="shared" si="5"/>
        <v>0</v>
      </c>
      <c r="G102" s="150"/>
      <c r="H102" s="248"/>
    </row>
    <row r="103" spans="1:11" s="11" customFormat="1" ht="22.5">
      <c r="A103" s="8" t="s">
        <v>34</v>
      </c>
      <c r="B103" s="4">
        <v>3600</v>
      </c>
      <c r="C103" s="22">
        <v>57313</v>
      </c>
      <c r="D103" s="22">
        <v>27996</v>
      </c>
      <c r="E103" s="22">
        <v>21022</v>
      </c>
      <c r="F103" s="22">
        <f t="shared" si="5"/>
        <v>-6974</v>
      </c>
      <c r="G103" s="150">
        <f>E103*100/D103</f>
        <v>75.089298471210171</v>
      </c>
      <c r="H103" s="248"/>
    </row>
    <row r="104" spans="1:11" s="11" customFormat="1" ht="22.5">
      <c r="A104" s="21" t="s">
        <v>291</v>
      </c>
      <c r="B104" s="4">
        <v>3610</v>
      </c>
      <c r="C104" s="22">
        <v>-201</v>
      </c>
      <c r="D104" s="22"/>
      <c r="E104" s="22"/>
      <c r="F104" s="22">
        <f t="shared" si="5"/>
        <v>0</v>
      </c>
      <c r="G104" s="150"/>
      <c r="H104" s="248"/>
    </row>
    <row r="105" spans="1:11" s="11" customFormat="1" ht="22.5">
      <c r="A105" s="8" t="s">
        <v>56</v>
      </c>
      <c r="B105" s="4">
        <v>3620</v>
      </c>
      <c r="C105" s="187">
        <f>C103+C32+C56+C101+C104</f>
        <v>53122</v>
      </c>
      <c r="D105" s="215">
        <f>D103+D32+D56+D101+D104</f>
        <v>28231</v>
      </c>
      <c r="E105" s="215">
        <f>E103+E32+E56+E101+E104</f>
        <v>62410</v>
      </c>
      <c r="F105" s="22">
        <f t="shared" si="5"/>
        <v>34179</v>
      </c>
      <c r="G105" s="150">
        <f>E105*100/D105</f>
        <v>221.06903758279904</v>
      </c>
      <c r="H105" s="259"/>
      <c r="I105" s="260"/>
    </row>
    <row r="106" spans="1:11" s="11" customFormat="1" ht="22.5">
      <c r="A106" s="8" t="s">
        <v>35</v>
      </c>
      <c r="B106" s="4">
        <v>3630</v>
      </c>
      <c r="C106" s="187">
        <f>SUM(C32,C56,C101)</f>
        <v>-3990</v>
      </c>
      <c r="D106" s="187">
        <f>SUM(D32,D56,D101)</f>
        <v>235</v>
      </c>
      <c r="E106" s="215">
        <f>SUM(E32,E56,E101)</f>
        <v>41388</v>
      </c>
      <c r="F106" s="22">
        <f t="shared" si="5"/>
        <v>41153</v>
      </c>
      <c r="G106" s="150"/>
      <c r="H106" s="248"/>
    </row>
    <row r="107" spans="1:11" s="11" customFormat="1">
      <c r="A107" s="2"/>
      <c r="B107" s="14"/>
      <c r="C107" s="14"/>
      <c r="D107" s="14"/>
      <c r="E107" s="14"/>
      <c r="F107" s="14"/>
      <c r="G107" s="14"/>
      <c r="H107" s="14"/>
    </row>
    <row r="108" spans="1:11" s="3" customFormat="1">
      <c r="A108" s="16"/>
      <c r="B108" s="1"/>
      <c r="C108" s="25"/>
      <c r="D108" s="20"/>
      <c r="E108" s="324"/>
      <c r="F108" s="324"/>
      <c r="G108" s="324"/>
      <c r="H108" s="237"/>
      <c r="I108" s="237"/>
    </row>
    <row r="109" spans="1:11" s="27" customFormat="1" ht="20.100000000000001" customHeight="1">
      <c r="A109" s="170" t="s">
        <v>483</v>
      </c>
      <c r="B109" s="168"/>
      <c r="F109" s="48" t="s">
        <v>452</v>
      </c>
      <c r="H109" s="239"/>
      <c r="I109" s="237"/>
    </row>
    <row r="110" spans="1:11" s="44" customFormat="1" ht="19.5" customHeight="1">
      <c r="A110" s="34" t="s">
        <v>394</v>
      </c>
      <c r="C110" s="296" t="s">
        <v>79</v>
      </c>
      <c r="D110" s="296"/>
      <c r="E110" s="27"/>
      <c r="F110" s="296" t="s">
        <v>362</v>
      </c>
      <c r="G110" s="296"/>
      <c r="H110" s="236"/>
      <c r="I110" s="2"/>
    </row>
    <row r="111" spans="1:11" ht="15" customHeight="1"/>
    <row r="112" spans="1:11" s="143" customFormat="1" ht="80.25" hidden="1" customHeight="1">
      <c r="A112" s="325" t="s">
        <v>386</v>
      </c>
      <c r="B112" s="325"/>
      <c r="C112" s="325"/>
      <c r="D112" s="325"/>
      <c r="E112" s="325"/>
      <c r="F112" s="325"/>
      <c r="G112" s="325"/>
      <c r="H112" s="325"/>
      <c r="I112" s="325"/>
    </row>
  </sheetData>
  <mergeCells count="12">
    <mergeCell ref="A57:G57"/>
    <mergeCell ref="E108:G108"/>
    <mergeCell ref="A112:I112"/>
    <mergeCell ref="F110:G110"/>
    <mergeCell ref="C110:D110"/>
    <mergeCell ref="A33:G33"/>
    <mergeCell ref="A8:G8"/>
    <mergeCell ref="A3:G3"/>
    <mergeCell ref="A5:A6"/>
    <mergeCell ref="B5:B6"/>
    <mergeCell ref="D5:G5"/>
    <mergeCell ref="C5:C6"/>
  </mergeCells>
  <phoneticPr fontId="3" type="noConversion"/>
  <pageMargins left="0.78740157480314965" right="0.39370078740157483" top="0.59055118110236227" bottom="0.59055118110236227" header="0.19685039370078741" footer="0.23622047244094491"/>
  <pageSetup paperSize="9" scale="54" orientation="portrait" r:id="rId1"/>
  <headerFooter alignWithMargins="0"/>
  <rowBreaks count="2" manualBreakCount="2">
    <brk id="47" max="6" man="1"/>
    <brk id="84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N182"/>
  <sheetViews>
    <sheetView view="pageBreakPreview" zoomScale="55" zoomScaleNormal="75" zoomScaleSheetLayoutView="55" workbookViewId="0">
      <selection activeCell="D10" sqref="D10"/>
    </sheetView>
  </sheetViews>
  <sheetFormatPr defaultColWidth="9.140625" defaultRowHeight="20.25"/>
  <cols>
    <col min="1" max="1" width="67.7109375" style="27" customWidth="1"/>
    <col min="2" max="2" width="9.85546875" style="29" customWidth="1"/>
    <col min="3" max="3" width="20.42578125" style="29" customWidth="1"/>
    <col min="4" max="4" width="17.7109375" style="29" customWidth="1"/>
    <col min="5" max="5" width="18.42578125" style="29" customWidth="1"/>
    <col min="6" max="6" width="18.85546875" style="29" customWidth="1"/>
    <col min="7" max="7" width="18.5703125" style="29" customWidth="1"/>
    <col min="8" max="8" width="9.5703125" style="27" customWidth="1"/>
    <col min="9" max="9" width="9.85546875" style="27" customWidth="1"/>
    <col min="10" max="16384" width="9.140625" style="27"/>
  </cols>
  <sheetData>
    <row r="1" spans="1:14">
      <c r="A1" s="329" t="s">
        <v>377</v>
      </c>
      <c r="B1" s="329"/>
      <c r="C1" s="329"/>
      <c r="D1" s="329"/>
      <c r="E1" s="329"/>
      <c r="F1" s="329"/>
      <c r="G1" s="329"/>
    </row>
    <row r="2" spans="1:14">
      <c r="A2" s="331"/>
      <c r="B2" s="331"/>
      <c r="C2" s="331"/>
      <c r="D2" s="331"/>
      <c r="E2" s="331"/>
      <c r="F2" s="331"/>
      <c r="G2" s="331"/>
    </row>
    <row r="3" spans="1:14" ht="43.5" customHeight="1">
      <c r="A3" s="327" t="s">
        <v>286</v>
      </c>
      <c r="B3" s="330" t="s">
        <v>18</v>
      </c>
      <c r="C3" s="315" t="s">
        <v>356</v>
      </c>
      <c r="D3" s="313" t="s">
        <v>354</v>
      </c>
      <c r="E3" s="313"/>
      <c r="F3" s="313"/>
      <c r="G3" s="313"/>
    </row>
    <row r="4" spans="1:14" ht="56.25" customHeight="1">
      <c r="A4" s="328"/>
      <c r="B4" s="330"/>
      <c r="C4" s="316"/>
      <c r="D4" s="37" t="s">
        <v>264</v>
      </c>
      <c r="E4" s="37" t="s">
        <v>248</v>
      </c>
      <c r="F4" s="38" t="s">
        <v>274</v>
      </c>
      <c r="G4" s="38" t="s">
        <v>275</v>
      </c>
    </row>
    <row r="5" spans="1:14" ht="15.75" customHeight="1">
      <c r="A5" s="33">
        <v>1</v>
      </c>
      <c r="B5" s="37">
        <v>2</v>
      </c>
      <c r="C5" s="33">
        <v>3</v>
      </c>
      <c r="D5" s="33">
        <v>4</v>
      </c>
      <c r="E5" s="37">
        <v>5</v>
      </c>
      <c r="F5" s="33">
        <v>6</v>
      </c>
      <c r="G5" s="37">
        <v>7</v>
      </c>
    </row>
    <row r="6" spans="1:14" s="43" customFormat="1" ht="56.25" customHeight="1">
      <c r="A6" s="41" t="s">
        <v>82</v>
      </c>
      <c r="B6" s="59">
        <v>4000</v>
      </c>
      <c r="C6" s="270">
        <f>C7+C8+C9+C10+C11</f>
        <v>0</v>
      </c>
      <c r="D6" s="270">
        <f>D7+D8+D9+D10+D11</f>
        <v>475</v>
      </c>
      <c r="E6" s="270">
        <f>E7+E8+E9+E10+E11</f>
        <v>0</v>
      </c>
      <c r="F6" s="133">
        <f t="shared" ref="F6:F11" si="0">E6-D6</f>
        <v>-475</v>
      </c>
      <c r="G6" s="184">
        <v>0</v>
      </c>
    </row>
    <row r="7" spans="1:14" ht="56.25" customHeight="1">
      <c r="A7" s="41" t="s">
        <v>1</v>
      </c>
      <c r="B7" s="60" t="s">
        <v>224</v>
      </c>
      <c r="C7" s="133"/>
      <c r="D7" s="133"/>
      <c r="E7" s="133"/>
      <c r="F7" s="133">
        <f t="shared" si="0"/>
        <v>0</v>
      </c>
      <c r="G7" s="184">
        <v>0</v>
      </c>
    </row>
    <row r="8" spans="1:14" ht="56.25" customHeight="1">
      <c r="A8" s="41" t="s">
        <v>2</v>
      </c>
      <c r="B8" s="59">
        <v>4020</v>
      </c>
      <c r="C8" s="270">
        <v>0</v>
      </c>
      <c r="D8" s="270">
        <v>475</v>
      </c>
      <c r="E8" s="270">
        <v>0</v>
      </c>
      <c r="F8" s="133">
        <f t="shared" si="0"/>
        <v>-475</v>
      </c>
      <c r="G8" s="184">
        <v>0</v>
      </c>
      <c r="N8" s="28"/>
    </row>
    <row r="9" spans="1:14" ht="56.25" customHeight="1">
      <c r="A9" s="41" t="s">
        <v>30</v>
      </c>
      <c r="B9" s="60">
        <v>4030</v>
      </c>
      <c r="C9" s="133">
        <v>0</v>
      </c>
      <c r="D9" s="133"/>
      <c r="E9" s="133"/>
      <c r="F9" s="133">
        <f t="shared" si="0"/>
        <v>0</v>
      </c>
      <c r="G9" s="184">
        <v>0</v>
      </c>
      <c r="M9" s="28"/>
    </row>
    <row r="10" spans="1:14" ht="56.25" customHeight="1">
      <c r="A10" s="41" t="s">
        <v>3</v>
      </c>
      <c r="B10" s="59">
        <v>4040</v>
      </c>
      <c r="C10" s="270">
        <v>0</v>
      </c>
      <c r="D10" s="270"/>
      <c r="E10" s="270"/>
      <c r="F10" s="133">
        <f t="shared" si="0"/>
        <v>0</v>
      </c>
      <c r="G10" s="184">
        <v>0</v>
      </c>
    </row>
    <row r="11" spans="1:14" ht="56.25" customHeight="1">
      <c r="A11" s="41" t="s">
        <v>71</v>
      </c>
      <c r="B11" s="60">
        <v>4050</v>
      </c>
      <c r="C11" s="133"/>
      <c r="D11" s="133"/>
      <c r="E11" s="133"/>
      <c r="F11" s="133">
        <f t="shared" si="0"/>
        <v>0</v>
      </c>
      <c r="G11" s="184">
        <v>0</v>
      </c>
    </row>
    <row r="12" spans="1:14">
      <c r="B12" s="27"/>
      <c r="C12" s="27"/>
      <c r="D12" s="27"/>
      <c r="E12" s="27"/>
      <c r="F12" s="27"/>
      <c r="G12" s="27"/>
    </row>
    <row r="13" spans="1:14">
      <c r="B13" s="27"/>
      <c r="C13" s="27"/>
      <c r="D13" s="27"/>
      <c r="E13" s="27"/>
      <c r="F13" s="27"/>
      <c r="G13" s="27"/>
    </row>
    <row r="14" spans="1:14" ht="19.5" customHeight="1">
      <c r="A14" s="29"/>
      <c r="B14" s="27"/>
      <c r="C14" s="27"/>
      <c r="D14" s="27"/>
      <c r="E14" s="27"/>
      <c r="F14" s="27"/>
      <c r="G14" s="27"/>
    </row>
    <row r="15" spans="1:14" ht="20.100000000000001" customHeight="1">
      <c r="A15" s="170" t="s">
        <v>484</v>
      </c>
      <c r="B15" s="168"/>
      <c r="C15" s="27"/>
      <c r="D15" s="27"/>
      <c r="E15" s="27"/>
      <c r="F15" s="48" t="s">
        <v>452</v>
      </c>
      <c r="G15" s="27"/>
    </row>
    <row r="16" spans="1:14" s="44" customFormat="1" ht="19.5" customHeight="1">
      <c r="A16" s="34" t="s">
        <v>394</v>
      </c>
      <c r="C16" s="296" t="s">
        <v>79</v>
      </c>
      <c r="D16" s="296"/>
      <c r="E16" s="27"/>
      <c r="F16" s="296" t="s">
        <v>362</v>
      </c>
      <c r="G16" s="296"/>
    </row>
    <row r="17" spans="1:8">
      <c r="A17" s="45"/>
    </row>
    <row r="18" spans="1:8" ht="1.5" customHeight="1">
      <c r="A18" s="45"/>
    </row>
    <row r="19" spans="1:8" s="143" customFormat="1" ht="102" hidden="1" customHeight="1">
      <c r="A19" s="326" t="s">
        <v>387</v>
      </c>
      <c r="B19" s="326"/>
      <c r="C19" s="326"/>
      <c r="D19" s="326"/>
      <c r="E19" s="326"/>
      <c r="F19" s="326"/>
      <c r="G19" s="326"/>
      <c r="H19" s="326"/>
    </row>
    <row r="20" spans="1:8">
      <c r="A20" s="45"/>
    </row>
    <row r="21" spans="1:8">
      <c r="A21" s="45"/>
    </row>
    <row r="22" spans="1:8">
      <c r="A22" s="45"/>
    </row>
    <row r="23" spans="1:8">
      <c r="A23" s="45"/>
    </row>
    <row r="24" spans="1:8">
      <c r="A24" s="45"/>
    </row>
    <row r="25" spans="1:8">
      <c r="A25" s="45"/>
    </row>
    <row r="26" spans="1:8">
      <c r="A26" s="45"/>
    </row>
    <row r="27" spans="1:8">
      <c r="A27" s="45"/>
    </row>
    <row r="28" spans="1:8">
      <c r="A28" s="45"/>
    </row>
    <row r="29" spans="1:8">
      <c r="A29" s="45"/>
    </row>
    <row r="30" spans="1:8">
      <c r="A30" s="45"/>
    </row>
    <row r="31" spans="1:8">
      <c r="A31" s="45"/>
    </row>
    <row r="32" spans="1:8">
      <c r="A32" s="45"/>
    </row>
    <row r="33" spans="1:1">
      <c r="A33" s="45"/>
    </row>
    <row r="34" spans="1:1">
      <c r="A34" s="45"/>
    </row>
    <row r="35" spans="1:1">
      <c r="A35" s="45"/>
    </row>
    <row r="36" spans="1:1">
      <c r="A36" s="45"/>
    </row>
    <row r="37" spans="1:1">
      <c r="A37" s="45"/>
    </row>
    <row r="38" spans="1:1">
      <c r="A38" s="45"/>
    </row>
    <row r="39" spans="1:1">
      <c r="A39" s="45"/>
    </row>
    <row r="40" spans="1:1">
      <c r="A40" s="45"/>
    </row>
    <row r="41" spans="1:1">
      <c r="A41" s="45"/>
    </row>
    <row r="42" spans="1:1">
      <c r="A42" s="45"/>
    </row>
    <row r="43" spans="1:1">
      <c r="A43" s="45"/>
    </row>
    <row r="44" spans="1:1">
      <c r="A44" s="45"/>
    </row>
    <row r="45" spans="1:1">
      <c r="A45" s="45"/>
    </row>
    <row r="46" spans="1:1">
      <c r="A46" s="45"/>
    </row>
    <row r="47" spans="1:1">
      <c r="A47" s="45"/>
    </row>
    <row r="48" spans="1:1">
      <c r="A48" s="45"/>
    </row>
    <row r="49" spans="1:1">
      <c r="A49" s="45"/>
    </row>
    <row r="50" spans="1:1">
      <c r="A50" s="45"/>
    </row>
    <row r="51" spans="1:1">
      <c r="A51" s="45"/>
    </row>
    <row r="52" spans="1:1">
      <c r="A52" s="45"/>
    </row>
    <row r="53" spans="1:1">
      <c r="A53" s="45"/>
    </row>
    <row r="54" spans="1:1">
      <c r="A54" s="45"/>
    </row>
    <row r="55" spans="1:1">
      <c r="A55" s="45"/>
    </row>
    <row r="56" spans="1:1">
      <c r="A56" s="45"/>
    </row>
    <row r="57" spans="1:1">
      <c r="A57" s="45"/>
    </row>
    <row r="58" spans="1:1">
      <c r="A58" s="45"/>
    </row>
    <row r="59" spans="1:1">
      <c r="A59" s="45"/>
    </row>
    <row r="60" spans="1:1">
      <c r="A60" s="45"/>
    </row>
    <row r="61" spans="1:1">
      <c r="A61" s="45"/>
    </row>
    <row r="62" spans="1:1">
      <c r="A62" s="45"/>
    </row>
    <row r="63" spans="1:1">
      <c r="A63" s="45"/>
    </row>
    <row r="64" spans="1:1">
      <c r="A64" s="45"/>
    </row>
    <row r="65" spans="1:1">
      <c r="A65" s="45"/>
    </row>
    <row r="66" spans="1:1">
      <c r="A66" s="45"/>
    </row>
    <row r="67" spans="1:1">
      <c r="A67" s="45"/>
    </row>
    <row r="68" spans="1:1">
      <c r="A68" s="45"/>
    </row>
    <row r="69" spans="1:1">
      <c r="A69" s="45"/>
    </row>
    <row r="70" spans="1:1">
      <c r="A70" s="45"/>
    </row>
    <row r="71" spans="1:1">
      <c r="A71" s="45"/>
    </row>
    <row r="72" spans="1:1">
      <c r="A72" s="45"/>
    </row>
    <row r="73" spans="1:1">
      <c r="A73" s="45"/>
    </row>
    <row r="74" spans="1:1">
      <c r="A74" s="45"/>
    </row>
    <row r="75" spans="1:1">
      <c r="A75" s="45"/>
    </row>
    <row r="76" spans="1:1">
      <c r="A76" s="45"/>
    </row>
    <row r="77" spans="1:1">
      <c r="A77" s="45"/>
    </row>
    <row r="78" spans="1:1">
      <c r="A78" s="45"/>
    </row>
    <row r="79" spans="1:1">
      <c r="A79" s="45"/>
    </row>
    <row r="80" spans="1:1">
      <c r="A80" s="45"/>
    </row>
    <row r="81" spans="1:1">
      <c r="A81" s="45"/>
    </row>
    <row r="82" spans="1:1">
      <c r="A82" s="45"/>
    </row>
    <row r="83" spans="1:1">
      <c r="A83" s="45"/>
    </row>
    <row r="84" spans="1:1">
      <c r="A84" s="45"/>
    </row>
    <row r="85" spans="1:1">
      <c r="A85" s="45"/>
    </row>
    <row r="86" spans="1:1">
      <c r="A86" s="45"/>
    </row>
    <row r="87" spans="1:1">
      <c r="A87" s="45"/>
    </row>
    <row r="88" spans="1:1">
      <c r="A88" s="45"/>
    </row>
    <row r="89" spans="1:1">
      <c r="A89" s="45"/>
    </row>
    <row r="90" spans="1:1">
      <c r="A90" s="45"/>
    </row>
    <row r="91" spans="1:1">
      <c r="A91" s="45"/>
    </row>
    <row r="92" spans="1:1">
      <c r="A92" s="45"/>
    </row>
    <row r="93" spans="1:1">
      <c r="A93" s="45"/>
    </row>
    <row r="94" spans="1:1">
      <c r="A94" s="45"/>
    </row>
    <row r="95" spans="1:1">
      <c r="A95" s="45"/>
    </row>
    <row r="96" spans="1:1">
      <c r="A96" s="45"/>
    </row>
    <row r="97" spans="1:1">
      <c r="A97" s="45"/>
    </row>
    <row r="98" spans="1:1">
      <c r="A98" s="45"/>
    </row>
    <row r="99" spans="1:1">
      <c r="A99" s="45"/>
    </row>
    <row r="100" spans="1:1">
      <c r="A100" s="45"/>
    </row>
    <row r="101" spans="1:1">
      <c r="A101" s="45"/>
    </row>
    <row r="102" spans="1:1">
      <c r="A102" s="45"/>
    </row>
    <row r="103" spans="1:1">
      <c r="A103" s="45"/>
    </row>
    <row r="104" spans="1:1">
      <c r="A104" s="45"/>
    </row>
    <row r="105" spans="1:1">
      <c r="A105" s="45"/>
    </row>
    <row r="106" spans="1:1">
      <c r="A106" s="45"/>
    </row>
    <row r="107" spans="1:1">
      <c r="A107" s="45"/>
    </row>
    <row r="108" spans="1:1">
      <c r="A108" s="45"/>
    </row>
    <row r="109" spans="1:1">
      <c r="A109" s="45"/>
    </row>
    <row r="110" spans="1:1">
      <c r="A110" s="45"/>
    </row>
    <row r="111" spans="1:1">
      <c r="A111" s="45"/>
    </row>
    <row r="112" spans="1:1">
      <c r="A112" s="45"/>
    </row>
    <row r="113" spans="1:1">
      <c r="A113" s="45"/>
    </row>
    <row r="114" spans="1:1">
      <c r="A114" s="45"/>
    </row>
    <row r="115" spans="1:1">
      <c r="A115" s="45"/>
    </row>
    <row r="116" spans="1:1">
      <c r="A116" s="45"/>
    </row>
    <row r="117" spans="1:1">
      <c r="A117" s="45"/>
    </row>
    <row r="118" spans="1:1">
      <c r="A118" s="45"/>
    </row>
    <row r="119" spans="1:1">
      <c r="A119" s="45"/>
    </row>
    <row r="120" spans="1:1">
      <c r="A120" s="45"/>
    </row>
    <row r="121" spans="1:1">
      <c r="A121" s="45"/>
    </row>
    <row r="122" spans="1:1">
      <c r="A122" s="45"/>
    </row>
    <row r="123" spans="1:1">
      <c r="A123" s="45"/>
    </row>
    <row r="124" spans="1:1">
      <c r="A124" s="45"/>
    </row>
    <row r="125" spans="1:1">
      <c r="A125" s="45"/>
    </row>
    <row r="126" spans="1:1">
      <c r="A126" s="45"/>
    </row>
    <row r="127" spans="1:1">
      <c r="A127" s="45"/>
    </row>
    <row r="128" spans="1:1">
      <c r="A128" s="45"/>
    </row>
    <row r="129" spans="1:1">
      <c r="A129" s="45"/>
    </row>
    <row r="130" spans="1:1">
      <c r="A130" s="45"/>
    </row>
    <row r="131" spans="1:1">
      <c r="A131" s="45"/>
    </row>
    <row r="132" spans="1:1">
      <c r="A132" s="45"/>
    </row>
    <row r="133" spans="1:1">
      <c r="A133" s="45"/>
    </row>
    <row r="134" spans="1:1">
      <c r="A134" s="45"/>
    </row>
    <row r="135" spans="1:1">
      <c r="A135" s="45"/>
    </row>
    <row r="136" spans="1:1">
      <c r="A136" s="45"/>
    </row>
    <row r="137" spans="1:1">
      <c r="A137" s="45"/>
    </row>
    <row r="138" spans="1:1">
      <c r="A138" s="45"/>
    </row>
    <row r="139" spans="1:1">
      <c r="A139" s="45"/>
    </row>
    <row r="140" spans="1:1">
      <c r="A140" s="45"/>
    </row>
    <row r="141" spans="1:1">
      <c r="A141" s="45"/>
    </row>
    <row r="142" spans="1:1">
      <c r="A142" s="45"/>
    </row>
    <row r="143" spans="1:1">
      <c r="A143" s="45"/>
    </row>
    <row r="144" spans="1:1">
      <c r="A144" s="45"/>
    </row>
    <row r="145" spans="1:1">
      <c r="A145" s="45"/>
    </row>
    <row r="146" spans="1:1">
      <c r="A146" s="45"/>
    </row>
    <row r="147" spans="1:1">
      <c r="A147" s="45"/>
    </row>
    <row r="148" spans="1:1">
      <c r="A148" s="45"/>
    </row>
    <row r="149" spans="1:1">
      <c r="A149" s="45"/>
    </row>
    <row r="150" spans="1:1">
      <c r="A150" s="45"/>
    </row>
    <row r="151" spans="1:1">
      <c r="A151" s="45"/>
    </row>
    <row r="152" spans="1:1">
      <c r="A152" s="45"/>
    </row>
    <row r="153" spans="1:1">
      <c r="A153" s="45"/>
    </row>
    <row r="154" spans="1:1">
      <c r="A154" s="45"/>
    </row>
    <row r="155" spans="1:1">
      <c r="A155" s="45"/>
    </row>
    <row r="156" spans="1:1">
      <c r="A156" s="45"/>
    </row>
    <row r="157" spans="1:1">
      <c r="A157" s="45"/>
    </row>
    <row r="158" spans="1:1">
      <c r="A158" s="45"/>
    </row>
    <row r="159" spans="1:1">
      <c r="A159" s="45"/>
    </row>
    <row r="160" spans="1:1">
      <c r="A160" s="45"/>
    </row>
    <row r="161" spans="1:1">
      <c r="A161" s="45"/>
    </row>
    <row r="162" spans="1:1">
      <c r="A162" s="45"/>
    </row>
    <row r="163" spans="1:1">
      <c r="A163" s="45"/>
    </row>
    <row r="164" spans="1:1">
      <c r="A164" s="45"/>
    </row>
    <row r="165" spans="1:1">
      <c r="A165" s="45"/>
    </row>
    <row r="166" spans="1:1">
      <c r="A166" s="45"/>
    </row>
    <row r="167" spans="1:1">
      <c r="A167" s="45"/>
    </row>
    <row r="168" spans="1:1">
      <c r="A168" s="45"/>
    </row>
    <row r="169" spans="1:1">
      <c r="A169" s="45"/>
    </row>
    <row r="170" spans="1:1">
      <c r="A170" s="45"/>
    </row>
    <row r="171" spans="1:1">
      <c r="A171" s="45"/>
    </row>
    <row r="172" spans="1:1">
      <c r="A172" s="45"/>
    </row>
    <row r="173" spans="1:1">
      <c r="A173" s="45"/>
    </row>
    <row r="174" spans="1:1">
      <c r="A174" s="45"/>
    </row>
    <row r="175" spans="1:1">
      <c r="A175" s="45"/>
    </row>
    <row r="176" spans="1:1">
      <c r="A176" s="45"/>
    </row>
    <row r="177" spans="1:1">
      <c r="A177" s="45"/>
    </row>
    <row r="178" spans="1:1">
      <c r="A178" s="45"/>
    </row>
    <row r="179" spans="1:1">
      <c r="A179" s="45"/>
    </row>
    <row r="180" spans="1:1">
      <c r="A180" s="45"/>
    </row>
    <row r="181" spans="1:1">
      <c r="A181" s="45"/>
    </row>
    <row r="182" spans="1:1">
      <c r="A182" s="45"/>
    </row>
  </sheetData>
  <mergeCells count="9">
    <mergeCell ref="A19:H19"/>
    <mergeCell ref="F16:G16"/>
    <mergeCell ref="A3:A4"/>
    <mergeCell ref="A1:G1"/>
    <mergeCell ref="B3:B4"/>
    <mergeCell ref="A2:G2"/>
    <mergeCell ref="C3:C4"/>
    <mergeCell ref="D3:G3"/>
    <mergeCell ref="C16:D16"/>
  </mergeCells>
  <phoneticPr fontId="0" type="noConversion"/>
  <pageMargins left="0.78740157480314965" right="0.39370078740157483" top="0.59055118110236227" bottom="0.59055118110236227" header="0.27559055118110237" footer="0.31496062992125984"/>
  <pageSetup paperSize="9" scale="50" firstPageNumber="9" orientation="portrait" useFirstPageNumber="1" r:id="rId1"/>
  <headerFooter alignWithMargins="0"/>
  <ignoredErrors>
    <ignoredError sqref="B7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I28"/>
  <sheetViews>
    <sheetView view="pageBreakPreview" zoomScale="75" zoomScaleNormal="75" zoomScaleSheetLayoutView="70" workbookViewId="0">
      <selection activeCell="D10" sqref="D10"/>
    </sheetView>
  </sheetViews>
  <sheetFormatPr defaultColWidth="9.140625" defaultRowHeight="20.25"/>
  <cols>
    <col min="1" max="1" width="87.28515625" style="62" customWidth="1"/>
    <col min="2" max="2" width="16.5703125" style="62" customWidth="1"/>
    <col min="3" max="3" width="19.7109375" style="62" customWidth="1"/>
    <col min="4" max="4" width="20" style="62" customWidth="1"/>
    <col min="5" max="5" width="19.7109375" style="62" customWidth="1"/>
    <col min="6" max="6" width="39" style="62" customWidth="1"/>
    <col min="7" max="7" width="9.5703125" style="62" customWidth="1"/>
    <col min="8" max="8" width="9.140625" style="62"/>
    <col min="9" max="9" width="27.140625" style="62" customWidth="1"/>
    <col min="10" max="16384" width="9.140625" style="62"/>
  </cols>
  <sheetData>
    <row r="1" spans="1:6" ht="19.5" customHeight="1">
      <c r="A1" s="335" t="s">
        <v>378</v>
      </c>
      <c r="B1" s="335"/>
      <c r="C1" s="335"/>
      <c r="D1" s="335"/>
      <c r="E1" s="335"/>
      <c r="F1" s="335"/>
    </row>
    <row r="2" spans="1:6" ht="24" customHeight="1"/>
    <row r="3" spans="1:6" ht="36" customHeight="1">
      <c r="A3" s="336" t="s">
        <v>286</v>
      </c>
      <c r="B3" s="336" t="s">
        <v>0</v>
      </c>
      <c r="C3" s="336" t="s">
        <v>101</v>
      </c>
      <c r="D3" s="330" t="s">
        <v>356</v>
      </c>
      <c r="E3" s="338" t="s">
        <v>354</v>
      </c>
      <c r="F3" s="336" t="s">
        <v>324</v>
      </c>
    </row>
    <row r="4" spans="1:6" ht="36" customHeight="1">
      <c r="A4" s="337"/>
      <c r="B4" s="337"/>
      <c r="C4" s="337"/>
      <c r="D4" s="330"/>
      <c r="E4" s="339"/>
      <c r="F4" s="337"/>
    </row>
    <row r="5" spans="1:6" ht="20.25" customHeight="1">
      <c r="A5" s="63">
        <v>1</v>
      </c>
      <c r="B5" s="63">
        <v>2</v>
      </c>
      <c r="C5" s="63">
        <v>3</v>
      </c>
      <c r="D5" s="63">
        <v>4</v>
      </c>
      <c r="E5" s="63">
        <v>5</v>
      </c>
      <c r="F5" s="63">
        <v>6</v>
      </c>
    </row>
    <row r="6" spans="1:6">
      <c r="A6" s="332" t="s">
        <v>190</v>
      </c>
      <c r="B6" s="333"/>
      <c r="C6" s="333"/>
      <c r="D6" s="333"/>
      <c r="E6" s="333"/>
      <c r="F6" s="334"/>
    </row>
    <row r="7" spans="1:6" ht="63.75" customHeight="1">
      <c r="A7" s="41" t="s">
        <v>350</v>
      </c>
      <c r="B7" s="37">
        <v>5000</v>
      </c>
      <c r="C7" s="64" t="s">
        <v>341</v>
      </c>
      <c r="D7" s="240">
        <v>0</v>
      </c>
      <c r="E7" s="240">
        <v>0</v>
      </c>
      <c r="F7" s="66"/>
    </row>
    <row r="8" spans="1:6" ht="63.75" customHeight="1">
      <c r="A8" s="41" t="s">
        <v>351</v>
      </c>
      <c r="B8" s="37">
        <v>5010</v>
      </c>
      <c r="C8" s="64" t="s">
        <v>341</v>
      </c>
      <c r="D8" s="240">
        <v>0</v>
      </c>
      <c r="E8" s="240">
        <v>0</v>
      </c>
      <c r="F8" s="66"/>
    </row>
    <row r="9" spans="1:6" ht="60.75" customHeight="1">
      <c r="A9" s="67" t="s">
        <v>487</v>
      </c>
      <c r="B9" s="37">
        <v>5020</v>
      </c>
      <c r="C9" s="64" t="s">
        <v>341</v>
      </c>
      <c r="D9" s="198">
        <f>'1. Фін результат'!C117/'фінплан - зведені показники'!C70</f>
        <v>4.3402921695043069E-2</v>
      </c>
      <c r="E9" s="198">
        <f>'1. Фін результат'!E117/'фінплан - зведені показники'!E70</f>
        <v>-4.4012635166780487E-2</v>
      </c>
      <c r="F9" s="66" t="s">
        <v>342</v>
      </c>
    </row>
    <row r="10" spans="1:6" ht="63.75" customHeight="1">
      <c r="A10" s="67" t="s">
        <v>488</v>
      </c>
      <c r="B10" s="37">
        <v>5030</v>
      </c>
      <c r="C10" s="64" t="s">
        <v>341</v>
      </c>
      <c r="D10" s="65">
        <f>'фінплан - зведені показники'!C44/'фінплан - зведені показники'!C76</f>
        <v>-0.86188402718776547</v>
      </c>
      <c r="E10" s="65">
        <f>'фінплан - зведені показники'!E44/'фінплан - зведені показники'!E76</f>
        <v>2.2895781904046366</v>
      </c>
      <c r="F10" s="66"/>
    </row>
    <row r="11" spans="1:6" ht="68.25" customHeight="1">
      <c r="A11" s="67" t="s">
        <v>489</v>
      </c>
      <c r="B11" s="37">
        <v>5040</v>
      </c>
      <c r="C11" s="64" t="s">
        <v>102</v>
      </c>
      <c r="D11" s="65">
        <v>0</v>
      </c>
      <c r="E11" s="65">
        <v>0</v>
      </c>
      <c r="F11" s="66" t="s">
        <v>343</v>
      </c>
    </row>
    <row r="12" spans="1:6" ht="42.75" customHeight="1">
      <c r="A12" s="332" t="s">
        <v>192</v>
      </c>
      <c r="B12" s="333"/>
      <c r="C12" s="333"/>
      <c r="D12" s="333"/>
      <c r="E12" s="333"/>
      <c r="F12" s="334"/>
    </row>
    <row r="13" spans="1:6" ht="82.5" customHeight="1">
      <c r="A13" s="66" t="s">
        <v>335</v>
      </c>
      <c r="B13" s="37">
        <v>5100</v>
      </c>
      <c r="C13" s="64"/>
      <c r="D13" s="223">
        <v>-276.8</v>
      </c>
      <c r="E13" s="223">
        <f>('фінплан - зведені показники'!E71+'фінплан - зведені показники'!E72)/'фінплан - зведені показники'!E38</f>
        <v>-58.509534525642543</v>
      </c>
      <c r="F13" s="66"/>
    </row>
    <row r="14" spans="1:6" ht="128.25" customHeight="1">
      <c r="A14" s="66" t="s">
        <v>331</v>
      </c>
      <c r="B14" s="37">
        <v>5110</v>
      </c>
      <c r="C14" s="64" t="s">
        <v>177</v>
      </c>
      <c r="D14" s="200">
        <v>-0.05</v>
      </c>
      <c r="E14" s="200">
        <f>'фінплан - зведені показники'!E76/('фінплан - зведені показники'!E71+'фінплан - зведені показники'!E72)</f>
        <v>-1.8860476603049417E-2</v>
      </c>
      <c r="F14" s="66" t="s">
        <v>344</v>
      </c>
    </row>
    <row r="15" spans="1:6" ht="171.75" customHeight="1">
      <c r="A15" s="66" t="s">
        <v>332</v>
      </c>
      <c r="B15" s="37">
        <v>5120</v>
      </c>
      <c r="C15" s="64" t="s">
        <v>177</v>
      </c>
      <c r="D15" s="223">
        <v>0</v>
      </c>
      <c r="E15" s="223">
        <f>'фінплан - зведені показники'!E68/'фінплан - зведені показники'!E72</f>
        <v>5.9768841352954318</v>
      </c>
      <c r="F15" s="66" t="s">
        <v>346</v>
      </c>
    </row>
    <row r="16" spans="1:6" ht="36.75" customHeight="1">
      <c r="A16" s="332" t="s">
        <v>191</v>
      </c>
      <c r="B16" s="333"/>
      <c r="C16" s="333"/>
      <c r="D16" s="333"/>
      <c r="E16" s="333"/>
      <c r="F16" s="334"/>
    </row>
    <row r="17" spans="1:9" ht="48" customHeight="1">
      <c r="A17" s="66" t="s">
        <v>333</v>
      </c>
      <c r="B17" s="37">
        <v>5200</v>
      </c>
      <c r="C17" s="64"/>
      <c r="D17" s="65">
        <v>0</v>
      </c>
      <c r="E17" s="65">
        <f>'4. Кап. інвестиції'!E6/'1. Фін результат'!E140</f>
        <v>0</v>
      </c>
      <c r="F17" s="66"/>
    </row>
    <row r="18" spans="1:9" ht="81" customHeight="1">
      <c r="A18" s="66" t="s">
        <v>363</v>
      </c>
      <c r="B18" s="37">
        <v>5210</v>
      </c>
      <c r="C18" s="64"/>
      <c r="D18" s="65">
        <v>0</v>
      </c>
      <c r="E18" s="65">
        <v>0</v>
      </c>
      <c r="F18" s="66"/>
    </row>
    <row r="19" spans="1:9" ht="65.25" customHeight="1">
      <c r="A19" s="66" t="s">
        <v>352</v>
      </c>
      <c r="B19" s="37">
        <v>5220</v>
      </c>
      <c r="C19" s="64" t="s">
        <v>341</v>
      </c>
      <c r="D19" s="65">
        <f>199.2/301</f>
        <v>0.6617940199335548</v>
      </c>
      <c r="E19" s="65">
        <f>478.6/3456.9</f>
        <v>0.13844774219676589</v>
      </c>
      <c r="F19" s="66" t="s">
        <v>345</v>
      </c>
    </row>
    <row r="20" spans="1:9" ht="35.25" customHeight="1">
      <c r="A20" s="332" t="s">
        <v>334</v>
      </c>
      <c r="B20" s="333"/>
      <c r="C20" s="333"/>
      <c r="D20" s="333"/>
      <c r="E20" s="333"/>
      <c r="F20" s="334"/>
    </row>
    <row r="21" spans="1:9" ht="110.25" customHeight="1">
      <c r="A21" s="67" t="s">
        <v>353</v>
      </c>
      <c r="B21" s="37">
        <v>5300</v>
      </c>
      <c r="C21" s="64"/>
      <c r="D21" s="65">
        <v>0</v>
      </c>
      <c r="E21" s="65">
        <v>0</v>
      </c>
      <c r="F21" s="68"/>
    </row>
    <row r="22" spans="1:9">
      <c r="D22" s="251"/>
    </row>
    <row r="23" spans="1:9" s="27" customFormat="1" ht="20.100000000000001" customHeight="1">
      <c r="A23" s="170" t="s">
        <v>485</v>
      </c>
      <c r="B23" s="168"/>
      <c r="F23" s="48" t="s">
        <v>452</v>
      </c>
    </row>
    <row r="24" spans="1:9" s="44" customFormat="1" ht="20.100000000000001" customHeight="1">
      <c r="A24" s="34" t="s">
        <v>395</v>
      </c>
      <c r="B24" s="296" t="s">
        <v>79</v>
      </c>
      <c r="C24" s="296"/>
      <c r="D24" s="296"/>
      <c r="E24" s="296" t="s">
        <v>328</v>
      </c>
      <c r="F24" s="296"/>
      <c r="G24" s="27"/>
    </row>
    <row r="26" spans="1:9" ht="53.25" customHeight="1">
      <c r="I26" s="24"/>
    </row>
    <row r="27" spans="1:9" s="143" customFormat="1" ht="102" hidden="1" customHeight="1">
      <c r="A27" s="326" t="s">
        <v>388</v>
      </c>
      <c r="B27" s="326"/>
      <c r="C27" s="326"/>
      <c r="D27" s="326"/>
      <c r="E27" s="326"/>
      <c r="F27" s="326"/>
      <c r="G27" s="326"/>
      <c r="H27" s="326"/>
    </row>
    <row r="28" spans="1:9" s="44" customFormat="1">
      <c r="A28" s="34"/>
      <c r="B28" s="27"/>
      <c r="C28" s="296"/>
      <c r="D28" s="296"/>
      <c r="E28" s="27"/>
      <c r="F28" s="31"/>
    </row>
  </sheetData>
  <mergeCells count="15">
    <mergeCell ref="A6:F6"/>
    <mergeCell ref="A12:F12"/>
    <mergeCell ref="A1:F1"/>
    <mergeCell ref="A3:A4"/>
    <mergeCell ref="B3:B4"/>
    <mergeCell ref="C3:C4"/>
    <mergeCell ref="F3:F4"/>
    <mergeCell ref="D3:D4"/>
    <mergeCell ref="E3:E4"/>
    <mergeCell ref="C28:D28"/>
    <mergeCell ref="A16:F16"/>
    <mergeCell ref="B24:D24"/>
    <mergeCell ref="E24:F24"/>
    <mergeCell ref="A20:F20"/>
    <mergeCell ref="A27:H27"/>
  </mergeCells>
  <phoneticPr fontId="3" type="noConversion"/>
  <pageMargins left="0.78740157480314965" right="0.39370078740157483" top="0.59055118110236227" bottom="0.59055118110236227" header="0.11811023622047245" footer="0.31496062992125984"/>
  <pageSetup paperSize="9" scale="43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3"/>
  </sheetPr>
  <dimension ref="A1:O93"/>
  <sheetViews>
    <sheetView view="pageBreakPreview" topLeftCell="A3" zoomScale="75" zoomScaleNormal="75" zoomScaleSheetLayoutView="75" workbookViewId="0">
      <selection activeCell="A73" sqref="A73:C73"/>
    </sheetView>
  </sheetViews>
  <sheetFormatPr defaultColWidth="9.140625" defaultRowHeight="20.25" outlineLevelRow="1"/>
  <cols>
    <col min="1" max="1" width="44.85546875" style="44" customWidth="1"/>
    <col min="2" max="2" width="13.5703125" style="31" customWidth="1"/>
    <col min="3" max="3" width="18.5703125" style="44" customWidth="1"/>
    <col min="4" max="4" width="16.140625" style="44" customWidth="1"/>
    <col min="5" max="5" width="15.42578125" style="44" customWidth="1"/>
    <col min="6" max="6" width="16.5703125" style="44" customWidth="1"/>
    <col min="7" max="7" width="15.28515625" style="44" customWidth="1"/>
    <col min="8" max="8" width="16.5703125" style="44" customWidth="1"/>
    <col min="9" max="9" width="16.140625" style="44" customWidth="1"/>
    <col min="10" max="10" width="16.42578125" style="44" customWidth="1"/>
    <col min="11" max="11" width="16.5703125" style="44" customWidth="1"/>
    <col min="12" max="12" width="16.85546875" style="44" customWidth="1"/>
    <col min="13" max="15" width="16.7109375" style="44" customWidth="1"/>
    <col min="16" max="16384" width="9.140625" style="44"/>
  </cols>
  <sheetData>
    <row r="1" spans="1:15" ht="18.75" hidden="1" customHeight="1" outlineLevel="1">
      <c r="N1" s="385" t="s">
        <v>241</v>
      </c>
      <c r="O1" s="385"/>
    </row>
    <row r="2" spans="1:15" hidden="1" outlineLevel="1">
      <c r="N2" s="385" t="s">
        <v>260</v>
      </c>
      <c r="O2" s="385"/>
    </row>
    <row r="3" spans="1:15" collapsed="1">
      <c r="A3" s="386" t="s">
        <v>566</v>
      </c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</row>
    <row r="4" spans="1:15" ht="3.75" customHeight="1">
      <c r="A4" s="386"/>
      <c r="B4" s="386"/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6"/>
    </row>
    <row r="5" spans="1:15">
      <c r="A5" s="296" t="s">
        <v>473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6"/>
    </row>
    <row r="6" spans="1:15" ht="14.25" customHeight="1">
      <c r="A6" s="296" t="s">
        <v>135</v>
      </c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</row>
    <row r="7" spans="1:15" ht="24.95" customHeight="1">
      <c r="A7" s="329" t="s">
        <v>379</v>
      </c>
      <c r="B7" s="329"/>
      <c r="C7" s="329"/>
      <c r="D7" s="329"/>
      <c r="E7" s="329"/>
      <c r="F7" s="329"/>
      <c r="G7" s="329"/>
      <c r="H7" s="329"/>
      <c r="I7" s="329"/>
      <c r="J7" s="329"/>
      <c r="K7" s="329"/>
      <c r="L7" s="329"/>
      <c r="M7" s="329"/>
      <c r="N7" s="329"/>
      <c r="O7" s="329"/>
    </row>
    <row r="8" spans="1:15" ht="9" customHeight="1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</row>
    <row r="9" spans="1:15" ht="124.5" customHeight="1">
      <c r="A9" s="387" t="s">
        <v>471</v>
      </c>
      <c r="B9" s="388"/>
      <c r="C9" s="388"/>
      <c r="D9" s="388"/>
      <c r="E9" s="388"/>
      <c r="F9" s="388"/>
      <c r="G9" s="388"/>
      <c r="H9" s="388"/>
      <c r="I9" s="388"/>
      <c r="J9" s="388"/>
      <c r="K9" s="388"/>
      <c r="L9" s="388"/>
      <c r="M9" s="388"/>
      <c r="N9" s="388"/>
      <c r="O9" s="388"/>
    </row>
    <row r="10" spans="1:15" ht="12.75" customHeight="1">
      <c r="B10" s="44"/>
    </row>
    <row r="11" spans="1:15" s="27" customFormat="1" ht="40.5" customHeight="1">
      <c r="A11" s="37" t="s">
        <v>286</v>
      </c>
      <c r="B11" s="330" t="s">
        <v>137</v>
      </c>
      <c r="C11" s="330"/>
      <c r="D11" s="330" t="s">
        <v>31</v>
      </c>
      <c r="E11" s="330"/>
      <c r="F11" s="330" t="s">
        <v>325</v>
      </c>
      <c r="G11" s="330"/>
      <c r="H11" s="330" t="s">
        <v>326</v>
      </c>
      <c r="I11" s="330"/>
      <c r="J11" s="330" t="s">
        <v>327</v>
      </c>
      <c r="K11" s="330"/>
      <c r="L11" s="330" t="s">
        <v>293</v>
      </c>
      <c r="M11" s="330"/>
      <c r="N11" s="330" t="s">
        <v>294</v>
      </c>
      <c r="O11" s="330"/>
    </row>
    <row r="12" spans="1:15" s="27" customFormat="1" ht="17.25" customHeight="1">
      <c r="A12" s="37">
        <v>1</v>
      </c>
      <c r="B12" s="346">
        <v>2</v>
      </c>
      <c r="C12" s="347"/>
      <c r="D12" s="346">
        <v>3</v>
      </c>
      <c r="E12" s="347"/>
      <c r="F12" s="346">
        <v>4</v>
      </c>
      <c r="G12" s="347"/>
      <c r="H12" s="346">
        <v>5</v>
      </c>
      <c r="I12" s="347"/>
      <c r="J12" s="346">
        <v>6</v>
      </c>
      <c r="K12" s="347"/>
      <c r="L12" s="346">
        <v>7</v>
      </c>
      <c r="M12" s="347"/>
      <c r="N12" s="330">
        <v>8</v>
      </c>
      <c r="O12" s="330"/>
    </row>
    <row r="13" spans="1:15" s="27" customFormat="1" ht="39.6" customHeight="1">
      <c r="A13" s="357" t="s">
        <v>136</v>
      </c>
      <c r="B13" s="358"/>
      <c r="C13" s="358"/>
      <c r="D13" s="358"/>
      <c r="E13" s="358"/>
      <c r="F13" s="358"/>
      <c r="G13" s="358"/>
      <c r="H13" s="358"/>
      <c r="I13" s="358"/>
      <c r="J13" s="358"/>
      <c r="K13" s="358"/>
      <c r="L13" s="358"/>
      <c r="M13" s="358"/>
      <c r="N13" s="358"/>
      <c r="O13" s="359"/>
    </row>
    <row r="14" spans="1:15" s="27" customFormat="1" ht="20.100000000000001" customHeight="1">
      <c r="A14" s="41" t="s">
        <v>295</v>
      </c>
      <c r="B14" s="330">
        <v>8</v>
      </c>
      <c r="C14" s="330"/>
      <c r="D14" s="356">
        <v>6</v>
      </c>
      <c r="E14" s="356"/>
      <c r="F14" s="356">
        <v>8</v>
      </c>
      <c r="G14" s="356"/>
      <c r="H14" s="356">
        <f>F14</f>
        <v>8</v>
      </c>
      <c r="I14" s="356"/>
      <c r="J14" s="356">
        <v>6</v>
      </c>
      <c r="K14" s="356"/>
      <c r="L14" s="356">
        <f>J14-H14</f>
        <v>-2</v>
      </c>
      <c r="M14" s="356"/>
      <c r="N14" s="345">
        <f>J14*100/H14</f>
        <v>75</v>
      </c>
      <c r="O14" s="345"/>
    </row>
    <row r="15" spans="1:15" s="27" customFormat="1" ht="20.100000000000001" customHeight="1">
      <c r="A15" s="41" t="s">
        <v>296</v>
      </c>
      <c r="B15" s="330">
        <v>15</v>
      </c>
      <c r="C15" s="330"/>
      <c r="D15" s="356">
        <v>10</v>
      </c>
      <c r="E15" s="356"/>
      <c r="F15" s="356">
        <v>15</v>
      </c>
      <c r="G15" s="356"/>
      <c r="H15" s="356">
        <f>F15</f>
        <v>15</v>
      </c>
      <c r="I15" s="356"/>
      <c r="J15" s="356">
        <v>10</v>
      </c>
      <c r="K15" s="356"/>
      <c r="L15" s="356">
        <f>J15-H15</f>
        <v>-5</v>
      </c>
      <c r="M15" s="356"/>
      <c r="N15" s="345">
        <f>J15*100/H15</f>
        <v>66.666666666666671</v>
      </c>
      <c r="O15" s="345"/>
    </row>
    <row r="16" spans="1:15" s="27" customFormat="1" ht="20.100000000000001" customHeight="1">
      <c r="A16" s="41" t="s">
        <v>297</v>
      </c>
      <c r="B16" s="330">
        <v>17</v>
      </c>
      <c r="C16" s="330"/>
      <c r="D16" s="356">
        <v>0</v>
      </c>
      <c r="E16" s="356"/>
      <c r="F16" s="356">
        <v>17</v>
      </c>
      <c r="G16" s="356"/>
      <c r="H16" s="356">
        <f>F16</f>
        <v>17</v>
      </c>
      <c r="I16" s="356"/>
      <c r="J16" s="356">
        <v>0</v>
      </c>
      <c r="K16" s="356"/>
      <c r="L16" s="356"/>
      <c r="M16" s="356"/>
      <c r="N16" s="345"/>
      <c r="O16" s="345"/>
    </row>
    <row r="17" spans="1:15" s="27" customFormat="1" ht="20.100000000000001" customHeight="1">
      <c r="A17" s="41" t="s">
        <v>298</v>
      </c>
      <c r="B17" s="330"/>
      <c r="C17" s="330"/>
      <c r="D17" s="356"/>
      <c r="E17" s="356"/>
      <c r="F17" s="356"/>
      <c r="G17" s="356"/>
      <c r="H17" s="356"/>
      <c r="I17" s="356"/>
      <c r="J17" s="356"/>
      <c r="K17" s="356"/>
      <c r="L17" s="356"/>
      <c r="M17" s="356"/>
      <c r="N17" s="345"/>
      <c r="O17" s="345"/>
    </row>
    <row r="18" spans="1:15" s="27" customFormat="1" ht="20.100000000000001" customHeight="1">
      <c r="A18" s="41" t="s">
        <v>299</v>
      </c>
      <c r="B18" s="330"/>
      <c r="C18" s="330"/>
      <c r="D18" s="356"/>
      <c r="E18" s="356"/>
      <c r="F18" s="356"/>
      <c r="G18" s="356"/>
      <c r="H18" s="356"/>
      <c r="I18" s="356"/>
      <c r="J18" s="356"/>
      <c r="K18" s="356"/>
      <c r="L18" s="356"/>
      <c r="M18" s="356"/>
      <c r="N18" s="345"/>
      <c r="O18" s="345"/>
    </row>
    <row r="19" spans="1:15" s="27" customFormat="1" ht="20.100000000000001" customHeight="1">
      <c r="A19" s="41" t="s">
        <v>300</v>
      </c>
      <c r="B19" s="330"/>
      <c r="C19" s="330"/>
      <c r="D19" s="356"/>
      <c r="E19" s="356"/>
      <c r="F19" s="356"/>
      <c r="G19" s="356"/>
      <c r="H19" s="356"/>
      <c r="I19" s="356"/>
      <c r="J19" s="356"/>
      <c r="K19" s="356"/>
      <c r="L19" s="356"/>
      <c r="M19" s="356"/>
      <c r="N19" s="345"/>
      <c r="O19" s="345"/>
    </row>
    <row r="20" spans="1:15" s="27" customFormat="1" ht="42" customHeight="1">
      <c r="A20" s="357" t="s">
        <v>365</v>
      </c>
      <c r="B20" s="358"/>
      <c r="C20" s="358"/>
      <c r="D20" s="358"/>
      <c r="E20" s="358"/>
      <c r="F20" s="358"/>
      <c r="G20" s="358"/>
      <c r="H20" s="358"/>
      <c r="I20" s="358"/>
      <c r="J20" s="358"/>
      <c r="K20" s="358"/>
      <c r="L20" s="358"/>
      <c r="M20" s="358"/>
      <c r="N20" s="358"/>
      <c r="O20" s="359"/>
    </row>
    <row r="21" spans="1:15" s="27" customFormat="1" ht="20.100000000000001" customHeight="1">
      <c r="A21" s="216" t="s">
        <v>302</v>
      </c>
      <c r="B21" s="346">
        <v>219</v>
      </c>
      <c r="C21" s="347"/>
      <c r="D21" s="356">
        <v>378</v>
      </c>
      <c r="E21" s="356"/>
      <c r="F21" s="343">
        <v>230</v>
      </c>
      <c r="G21" s="344"/>
      <c r="H21" s="356">
        <v>57</v>
      </c>
      <c r="I21" s="356"/>
      <c r="J21" s="343">
        <v>54</v>
      </c>
      <c r="K21" s="344"/>
      <c r="L21" s="356">
        <f>J21-H21</f>
        <v>-3</v>
      </c>
      <c r="M21" s="356"/>
      <c r="N21" s="345">
        <f>J21*100/H21</f>
        <v>94.736842105263165</v>
      </c>
      <c r="O21" s="345"/>
    </row>
    <row r="22" spans="1:15" s="27" customFormat="1" ht="40.5" customHeight="1">
      <c r="A22" s="216" t="s">
        <v>301</v>
      </c>
      <c r="B22" s="346">
        <v>3879</v>
      </c>
      <c r="C22" s="347"/>
      <c r="D22" s="356">
        <v>3305</v>
      </c>
      <c r="E22" s="356"/>
      <c r="F22" s="343">
        <v>4065</v>
      </c>
      <c r="G22" s="344"/>
      <c r="H22" s="356">
        <v>1008</v>
      </c>
      <c r="I22" s="356"/>
      <c r="J22" s="343">
        <v>906</v>
      </c>
      <c r="K22" s="344"/>
      <c r="L22" s="356">
        <f>J22-H22</f>
        <v>-102</v>
      </c>
      <c r="M22" s="356"/>
      <c r="N22" s="345">
        <f>J22*100/H22</f>
        <v>89.88095238095238</v>
      </c>
      <c r="O22" s="345"/>
    </row>
    <row r="23" spans="1:15" s="27" customFormat="1" ht="20.100000000000001" customHeight="1">
      <c r="A23" s="216" t="s">
        <v>303</v>
      </c>
      <c r="B23" s="346">
        <v>169</v>
      </c>
      <c r="C23" s="347"/>
      <c r="D23" s="356">
        <v>0</v>
      </c>
      <c r="E23" s="356"/>
      <c r="F23" s="343">
        <v>177</v>
      </c>
      <c r="G23" s="344"/>
      <c r="H23" s="356">
        <v>44</v>
      </c>
      <c r="I23" s="356"/>
      <c r="J23" s="343"/>
      <c r="K23" s="344"/>
      <c r="L23" s="356">
        <f>J23-H23</f>
        <v>-44</v>
      </c>
      <c r="M23" s="356"/>
      <c r="N23" s="345">
        <f>J23*100/H23</f>
        <v>0</v>
      </c>
      <c r="O23" s="345"/>
    </row>
    <row r="24" spans="1:15" s="27" customFormat="1" ht="45" customHeight="1">
      <c r="A24" s="357" t="s">
        <v>494</v>
      </c>
      <c r="B24" s="358"/>
      <c r="C24" s="358"/>
      <c r="D24" s="358"/>
      <c r="E24" s="358"/>
      <c r="F24" s="358"/>
      <c r="G24" s="358"/>
      <c r="H24" s="358"/>
      <c r="I24" s="358"/>
      <c r="J24" s="358"/>
      <c r="K24" s="358"/>
      <c r="L24" s="358"/>
      <c r="M24" s="358"/>
      <c r="N24" s="358"/>
      <c r="O24" s="359"/>
    </row>
    <row r="25" spans="1:15" s="27" customFormat="1" ht="20.100000000000001" customHeight="1">
      <c r="A25" s="216" t="s">
        <v>302</v>
      </c>
      <c r="B25" s="330">
        <v>267</v>
      </c>
      <c r="C25" s="330"/>
      <c r="D25" s="330">
        <v>461</v>
      </c>
      <c r="E25" s="330"/>
      <c r="F25" s="356">
        <v>280</v>
      </c>
      <c r="G25" s="356"/>
      <c r="H25" s="356">
        <v>70</v>
      </c>
      <c r="I25" s="356"/>
      <c r="J25" s="356">
        <v>66</v>
      </c>
      <c r="K25" s="356"/>
      <c r="L25" s="356">
        <f>J25-H25</f>
        <v>-4</v>
      </c>
      <c r="M25" s="356"/>
      <c r="N25" s="345">
        <f>J25*100/H25</f>
        <v>94.285714285714292</v>
      </c>
      <c r="O25" s="345"/>
    </row>
    <row r="26" spans="1:15" s="27" customFormat="1" ht="42.75" customHeight="1">
      <c r="A26" s="216" t="s">
        <v>301</v>
      </c>
      <c r="B26" s="330">
        <v>4721</v>
      </c>
      <c r="C26" s="330"/>
      <c r="D26" s="330">
        <v>4006</v>
      </c>
      <c r="E26" s="330"/>
      <c r="F26" s="356">
        <v>4947</v>
      </c>
      <c r="G26" s="356"/>
      <c r="H26" s="356">
        <v>1226</v>
      </c>
      <c r="I26" s="356"/>
      <c r="J26" s="356">
        <v>1102</v>
      </c>
      <c r="K26" s="356"/>
      <c r="L26" s="356">
        <f>J26-H26</f>
        <v>-124</v>
      </c>
      <c r="M26" s="356"/>
      <c r="N26" s="345">
        <f>J26*100/H26</f>
        <v>89.885807504078301</v>
      </c>
      <c r="O26" s="345"/>
    </row>
    <row r="27" spans="1:15" s="27" customFormat="1" ht="20.100000000000001" customHeight="1">
      <c r="A27" s="216" t="s">
        <v>303</v>
      </c>
      <c r="B27" s="330">
        <v>205</v>
      </c>
      <c r="C27" s="330"/>
      <c r="D27" s="330">
        <v>0</v>
      </c>
      <c r="E27" s="330"/>
      <c r="F27" s="356">
        <v>216</v>
      </c>
      <c r="G27" s="356"/>
      <c r="H27" s="356">
        <v>54</v>
      </c>
      <c r="I27" s="356"/>
      <c r="J27" s="356"/>
      <c r="K27" s="356"/>
      <c r="L27" s="356">
        <f>J27-H27</f>
        <v>-54</v>
      </c>
      <c r="M27" s="356"/>
      <c r="N27" s="345">
        <f>J27*100/H27</f>
        <v>0</v>
      </c>
      <c r="O27" s="345"/>
    </row>
    <row r="28" spans="1:15" s="27" customFormat="1" ht="67.5" customHeight="1">
      <c r="A28" s="357" t="s">
        <v>304</v>
      </c>
      <c r="B28" s="358"/>
      <c r="C28" s="358"/>
      <c r="D28" s="358"/>
      <c r="E28" s="358"/>
      <c r="F28" s="358"/>
      <c r="G28" s="358"/>
      <c r="H28" s="358"/>
      <c r="I28" s="358"/>
      <c r="J28" s="358"/>
      <c r="K28" s="358"/>
      <c r="L28" s="358"/>
      <c r="M28" s="358"/>
      <c r="N28" s="358"/>
      <c r="O28" s="359"/>
    </row>
    <row r="29" spans="1:15" s="27" customFormat="1" ht="20.100000000000001" customHeight="1">
      <c r="A29" s="41" t="s">
        <v>302</v>
      </c>
      <c r="B29" s="346">
        <v>18248</v>
      </c>
      <c r="C29" s="347"/>
      <c r="D29" s="356">
        <v>17196</v>
      </c>
      <c r="E29" s="356"/>
      <c r="F29" s="356">
        <v>18980</v>
      </c>
      <c r="G29" s="356"/>
      <c r="H29" s="343">
        <v>18980</v>
      </c>
      <c r="I29" s="344"/>
      <c r="J29" s="356">
        <v>17981</v>
      </c>
      <c r="K29" s="356"/>
      <c r="L29" s="356">
        <f>J29-H29</f>
        <v>-999</v>
      </c>
      <c r="M29" s="356"/>
      <c r="N29" s="345">
        <f>J29*100/H29</f>
        <v>94.736564805057952</v>
      </c>
      <c r="O29" s="345"/>
    </row>
    <row r="30" spans="1:15" s="27" customFormat="1" ht="45" customHeight="1">
      <c r="A30" s="41" t="s">
        <v>301</v>
      </c>
      <c r="B30" s="346">
        <v>5824</v>
      </c>
      <c r="C30" s="347"/>
      <c r="D30" s="356">
        <v>9561</v>
      </c>
      <c r="E30" s="356"/>
      <c r="F30" s="356">
        <v>6057</v>
      </c>
      <c r="G30" s="356"/>
      <c r="H30" s="343">
        <v>6056</v>
      </c>
      <c r="I30" s="344"/>
      <c r="J30" s="356">
        <v>18875</v>
      </c>
      <c r="K30" s="356"/>
      <c r="L30" s="356">
        <f>J30-H30</f>
        <v>12819</v>
      </c>
      <c r="M30" s="356"/>
      <c r="N30" s="345">
        <f>J30*100/H30</f>
        <v>311.6743725231176</v>
      </c>
      <c r="O30" s="345"/>
    </row>
    <row r="31" spans="1:15" s="27" customFormat="1" ht="20.100000000000001" customHeight="1">
      <c r="A31" s="41" t="s">
        <v>303</v>
      </c>
      <c r="B31" s="346">
        <v>4688</v>
      </c>
      <c r="C31" s="347"/>
      <c r="D31" s="356">
        <v>0</v>
      </c>
      <c r="E31" s="356"/>
      <c r="F31" s="356">
        <v>4875</v>
      </c>
      <c r="G31" s="356"/>
      <c r="H31" s="343">
        <v>4875</v>
      </c>
      <c r="I31" s="344"/>
      <c r="J31" s="356">
        <f>J23/3/1.5*1000</f>
        <v>0</v>
      </c>
      <c r="K31" s="356"/>
      <c r="L31" s="356">
        <f>J31-H31</f>
        <v>-4875</v>
      </c>
      <c r="M31" s="356"/>
      <c r="N31" s="345">
        <f>J31*100/H31</f>
        <v>0</v>
      </c>
      <c r="O31" s="345"/>
    </row>
    <row r="32" spans="1:15" s="27" customFormat="1" ht="33" customHeight="1">
      <c r="A32" s="357" t="s">
        <v>305</v>
      </c>
      <c r="B32" s="358"/>
      <c r="C32" s="358"/>
      <c r="D32" s="358"/>
      <c r="E32" s="358"/>
      <c r="F32" s="358"/>
      <c r="G32" s="358"/>
      <c r="H32" s="358"/>
      <c r="I32" s="358"/>
      <c r="J32" s="358"/>
      <c r="K32" s="358"/>
      <c r="L32" s="358"/>
      <c r="M32" s="358"/>
      <c r="N32" s="358"/>
      <c r="O32" s="359"/>
    </row>
    <row r="33" spans="1:15" s="27" customFormat="1" ht="20.100000000000001" customHeight="1">
      <c r="A33" s="41" t="s">
        <v>302</v>
      </c>
      <c r="B33" s="330">
        <f>B29</f>
        <v>18248</v>
      </c>
      <c r="C33" s="330"/>
      <c r="D33" s="330">
        <v>31488</v>
      </c>
      <c r="E33" s="330"/>
      <c r="F33" s="356">
        <v>18980</v>
      </c>
      <c r="G33" s="356"/>
      <c r="H33" s="356">
        <v>18980</v>
      </c>
      <c r="I33" s="356"/>
      <c r="J33" s="356">
        <v>17981</v>
      </c>
      <c r="K33" s="356"/>
      <c r="L33" s="356">
        <f>J33-H33</f>
        <v>-999</v>
      </c>
      <c r="M33" s="356"/>
      <c r="N33" s="345">
        <f>J33*100/H33</f>
        <v>94.736564805057952</v>
      </c>
      <c r="O33" s="345"/>
    </row>
    <row r="34" spans="1:15" s="27" customFormat="1" ht="39.6" customHeight="1">
      <c r="A34" s="41" t="s">
        <v>301</v>
      </c>
      <c r="B34" s="330">
        <v>8736</v>
      </c>
      <c r="C34" s="330"/>
      <c r="D34" s="330">
        <v>18361</v>
      </c>
      <c r="E34" s="330"/>
      <c r="F34" s="356">
        <v>9085</v>
      </c>
      <c r="G34" s="356"/>
      <c r="H34" s="356">
        <v>9086</v>
      </c>
      <c r="I34" s="356"/>
      <c r="J34" s="356">
        <v>20133</v>
      </c>
      <c r="K34" s="356"/>
      <c r="L34" s="356">
        <f>J34-H34</f>
        <v>11047</v>
      </c>
      <c r="M34" s="356"/>
      <c r="N34" s="345">
        <f>J34*100/H34</f>
        <v>221.5826546335021</v>
      </c>
      <c r="O34" s="345"/>
    </row>
    <row r="35" spans="1:15" s="27" customFormat="1" ht="20.100000000000001" customHeight="1">
      <c r="A35" s="41" t="s">
        <v>303</v>
      </c>
      <c r="B35" s="330">
        <v>7031</v>
      </c>
      <c r="C35" s="330"/>
      <c r="D35" s="330">
        <v>0</v>
      </c>
      <c r="E35" s="330"/>
      <c r="F35" s="356">
        <v>7313</v>
      </c>
      <c r="G35" s="356"/>
      <c r="H35" s="356">
        <v>7313</v>
      </c>
      <c r="I35" s="356"/>
      <c r="J35" s="356">
        <f>J27/3/1.5*1000</f>
        <v>0</v>
      </c>
      <c r="K35" s="356"/>
      <c r="L35" s="356">
        <f>J35-H35</f>
        <v>-7313</v>
      </c>
      <c r="M35" s="356"/>
      <c r="N35" s="345">
        <f>J35*100/H35</f>
        <v>0</v>
      </c>
      <c r="O35" s="345"/>
    </row>
    <row r="36" spans="1:15" s="27" customFormat="1" ht="7.5" customHeight="1">
      <c r="A36" s="30"/>
      <c r="B36" s="30"/>
      <c r="C36" s="30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1"/>
      <c r="O36" s="61"/>
    </row>
    <row r="37" spans="1:15" ht="22.5" customHeight="1">
      <c r="A37" s="390" t="s">
        <v>348</v>
      </c>
      <c r="B37" s="390"/>
      <c r="C37" s="390"/>
      <c r="D37" s="390"/>
      <c r="E37" s="390"/>
      <c r="F37" s="390"/>
      <c r="G37" s="390"/>
      <c r="H37" s="390"/>
      <c r="I37" s="390"/>
      <c r="J37" s="390"/>
      <c r="K37" s="390"/>
      <c r="L37" s="390"/>
      <c r="M37" s="390"/>
      <c r="N37" s="390"/>
      <c r="O37" s="390"/>
    </row>
    <row r="38" spans="1:15" ht="11.25" customHeight="1">
      <c r="A38" s="70"/>
      <c r="B38" s="70"/>
      <c r="C38" s="70"/>
      <c r="D38" s="70"/>
      <c r="E38" s="70"/>
      <c r="F38" s="70"/>
      <c r="G38" s="70"/>
      <c r="H38" s="70"/>
      <c r="I38" s="70"/>
    </row>
    <row r="39" spans="1:15" ht="30.75" customHeight="1">
      <c r="A39" s="394" t="s">
        <v>371</v>
      </c>
      <c r="B39" s="394"/>
      <c r="C39" s="394"/>
      <c r="D39" s="394"/>
      <c r="E39" s="394"/>
      <c r="F39" s="394"/>
      <c r="G39" s="394"/>
      <c r="H39" s="394"/>
      <c r="I39" s="394"/>
      <c r="J39" s="394"/>
      <c r="K39" s="394"/>
      <c r="L39" s="394"/>
      <c r="M39" s="394"/>
      <c r="N39" s="394"/>
      <c r="O39" s="394"/>
    </row>
    <row r="40" spans="1:15" ht="33" customHeight="1">
      <c r="A40" s="71" t="s">
        <v>138</v>
      </c>
      <c r="B40" s="391" t="s">
        <v>372</v>
      </c>
      <c r="C40" s="392"/>
      <c r="D40" s="392"/>
      <c r="E40" s="393"/>
      <c r="F40" s="360" t="s">
        <v>86</v>
      </c>
      <c r="G40" s="360"/>
      <c r="H40" s="360"/>
      <c r="I40" s="360"/>
      <c r="J40" s="360"/>
      <c r="K40" s="360"/>
      <c r="L40" s="360"/>
      <c r="M40" s="360"/>
      <c r="N40" s="360"/>
      <c r="O40" s="360"/>
    </row>
    <row r="41" spans="1:15" ht="17.25" customHeight="1">
      <c r="A41" s="71">
        <v>1</v>
      </c>
      <c r="B41" s="362">
        <v>2</v>
      </c>
      <c r="C41" s="372"/>
      <c r="D41" s="372"/>
      <c r="E41" s="372"/>
      <c r="F41" s="360">
        <v>3</v>
      </c>
      <c r="G41" s="360"/>
      <c r="H41" s="360"/>
      <c r="I41" s="360"/>
      <c r="J41" s="360"/>
      <c r="K41" s="360"/>
      <c r="L41" s="360"/>
      <c r="M41" s="360"/>
      <c r="N41" s="360"/>
      <c r="O41" s="360"/>
    </row>
    <row r="42" spans="1:15" ht="20.100000000000001" customHeight="1">
      <c r="A42" s="72"/>
      <c r="B42" s="349"/>
      <c r="C42" s="389"/>
      <c r="D42" s="389"/>
      <c r="E42" s="389"/>
      <c r="F42" s="364"/>
      <c r="G42" s="364"/>
      <c r="H42" s="364"/>
      <c r="I42" s="364"/>
      <c r="J42" s="364"/>
      <c r="K42" s="364"/>
      <c r="L42" s="364"/>
      <c r="M42" s="364"/>
      <c r="N42" s="364"/>
      <c r="O42" s="364"/>
    </row>
    <row r="43" spans="1:15" ht="20.100000000000001" hidden="1" customHeight="1" outlineLevel="1">
      <c r="A43" s="73"/>
      <c r="B43" s="74"/>
      <c r="C43" s="74"/>
      <c r="D43" s="74"/>
      <c r="E43" s="74"/>
      <c r="F43" s="75"/>
      <c r="G43" s="75"/>
      <c r="H43" s="75"/>
      <c r="I43" s="75"/>
      <c r="J43" s="75"/>
      <c r="K43" s="75"/>
      <c r="L43" s="75"/>
      <c r="M43" s="367" t="s">
        <v>241</v>
      </c>
      <c r="N43" s="367"/>
      <c r="O43" s="367"/>
    </row>
    <row r="44" spans="1:15" ht="20.100000000000001" hidden="1" customHeight="1" outlineLevel="1">
      <c r="A44" s="73"/>
      <c r="B44" s="74"/>
      <c r="C44" s="74"/>
      <c r="D44" s="74"/>
      <c r="E44" s="74"/>
      <c r="F44" s="75"/>
      <c r="G44" s="75"/>
      <c r="H44" s="75"/>
      <c r="I44" s="75"/>
      <c r="J44" s="75"/>
      <c r="K44" s="75"/>
      <c r="L44" s="75"/>
      <c r="M44" s="368" t="s">
        <v>292</v>
      </c>
      <c r="N44" s="368"/>
      <c r="O44" s="368"/>
    </row>
    <row r="45" spans="1:15" collapsed="1">
      <c r="A45" s="329" t="s">
        <v>251</v>
      </c>
      <c r="B45" s="329"/>
      <c r="C45" s="329"/>
      <c r="D45" s="329"/>
      <c r="E45" s="329"/>
      <c r="F45" s="329"/>
      <c r="G45" s="329"/>
      <c r="H45" s="329"/>
      <c r="I45" s="329"/>
      <c r="J45" s="329"/>
      <c r="K45" s="329"/>
      <c r="L45" s="329"/>
      <c r="M45" s="329"/>
      <c r="N45" s="329"/>
      <c r="O45" s="329"/>
    </row>
    <row r="47" spans="1:15" ht="52.5" customHeight="1">
      <c r="A47" s="373" t="s">
        <v>286</v>
      </c>
      <c r="B47" s="374"/>
      <c r="C47" s="338"/>
      <c r="D47" s="330" t="s">
        <v>242</v>
      </c>
      <c r="E47" s="330"/>
      <c r="F47" s="330"/>
      <c r="G47" s="330" t="s">
        <v>238</v>
      </c>
      <c r="H47" s="330"/>
      <c r="I47" s="330"/>
      <c r="J47" s="330" t="s">
        <v>293</v>
      </c>
      <c r="K47" s="330"/>
      <c r="L47" s="330"/>
      <c r="M47" s="346" t="s">
        <v>294</v>
      </c>
      <c r="N47" s="347"/>
      <c r="O47" s="315" t="s">
        <v>318</v>
      </c>
    </row>
    <row r="48" spans="1:15" ht="189.75" customHeight="1">
      <c r="A48" s="375"/>
      <c r="B48" s="376"/>
      <c r="C48" s="339"/>
      <c r="D48" s="37" t="s">
        <v>321</v>
      </c>
      <c r="E48" s="37" t="s">
        <v>320</v>
      </c>
      <c r="F48" s="37" t="s">
        <v>319</v>
      </c>
      <c r="G48" s="37" t="s">
        <v>321</v>
      </c>
      <c r="H48" s="37" t="s">
        <v>320</v>
      </c>
      <c r="I48" s="37" t="s">
        <v>319</v>
      </c>
      <c r="J48" s="37" t="s">
        <v>321</v>
      </c>
      <c r="K48" s="37" t="s">
        <v>320</v>
      </c>
      <c r="L48" s="37" t="s">
        <v>319</v>
      </c>
      <c r="M48" s="37" t="s">
        <v>243</v>
      </c>
      <c r="N48" s="37" t="s">
        <v>244</v>
      </c>
      <c r="O48" s="377"/>
    </row>
    <row r="49" spans="1:15">
      <c r="A49" s="346">
        <v>1</v>
      </c>
      <c r="B49" s="378"/>
      <c r="C49" s="347"/>
      <c r="D49" s="37">
        <v>4</v>
      </c>
      <c r="E49" s="37">
        <v>5</v>
      </c>
      <c r="F49" s="37">
        <v>6</v>
      </c>
      <c r="G49" s="37">
        <v>7</v>
      </c>
      <c r="H49" s="33">
        <v>8</v>
      </c>
      <c r="I49" s="33">
        <v>9</v>
      </c>
      <c r="J49" s="33">
        <v>10</v>
      </c>
      <c r="K49" s="33">
        <v>11</v>
      </c>
      <c r="L49" s="33">
        <v>12</v>
      </c>
      <c r="M49" s="33">
        <v>13</v>
      </c>
      <c r="N49" s="33">
        <v>14</v>
      </c>
      <c r="O49" s="33">
        <v>15</v>
      </c>
    </row>
    <row r="50" spans="1:15" ht="63" customHeight="1">
      <c r="A50" s="382" t="s">
        <v>457</v>
      </c>
      <c r="B50" s="383"/>
      <c r="C50" s="384"/>
      <c r="D50" s="201">
        <v>34</v>
      </c>
      <c r="E50" s="37" t="s">
        <v>546</v>
      </c>
      <c r="F50" s="37">
        <v>11333</v>
      </c>
      <c r="G50" s="37">
        <v>0</v>
      </c>
      <c r="H50" s="37">
        <v>0</v>
      </c>
      <c r="I50" s="37">
        <v>0</v>
      </c>
      <c r="J50" s="202">
        <f t="shared" ref="J50:L51" si="0">D50-G50</f>
        <v>34</v>
      </c>
      <c r="K50" s="37">
        <v>1</v>
      </c>
      <c r="L50" s="33">
        <f t="shared" si="0"/>
        <v>11333</v>
      </c>
      <c r="M50" s="202">
        <f>G50/D50*100</f>
        <v>0</v>
      </c>
      <c r="N50" s="202">
        <v>0</v>
      </c>
      <c r="O50" s="33"/>
    </row>
    <row r="51" spans="1:15" ht="66" hidden="1" customHeight="1">
      <c r="A51" s="382" t="s">
        <v>458</v>
      </c>
      <c r="B51" s="383"/>
      <c r="C51" s="384"/>
      <c r="D51" s="39">
        <v>0</v>
      </c>
      <c r="E51" s="39">
        <v>0</v>
      </c>
      <c r="F51" s="39">
        <v>0</v>
      </c>
      <c r="G51" s="39">
        <v>0</v>
      </c>
      <c r="H51" s="39">
        <v>0</v>
      </c>
      <c r="I51" s="39">
        <v>0</v>
      </c>
      <c r="J51" s="202">
        <f t="shared" si="0"/>
        <v>0</v>
      </c>
      <c r="K51" s="39">
        <v>0</v>
      </c>
      <c r="L51" s="33">
        <f t="shared" si="0"/>
        <v>0</v>
      </c>
      <c r="M51" s="40">
        <v>0</v>
      </c>
      <c r="N51" s="40">
        <v>0</v>
      </c>
      <c r="O51" s="39"/>
    </row>
    <row r="52" spans="1:15" ht="24.95" customHeight="1">
      <c r="A52" s="379" t="s">
        <v>58</v>
      </c>
      <c r="B52" s="380"/>
      <c r="C52" s="381"/>
      <c r="D52" s="39">
        <f t="shared" ref="D52:N52" si="1">SUM(D50:D51)</f>
        <v>34</v>
      </c>
      <c r="E52" s="39">
        <f t="shared" si="1"/>
        <v>0</v>
      </c>
      <c r="F52" s="39"/>
      <c r="G52" s="39">
        <f t="shared" si="1"/>
        <v>0</v>
      </c>
      <c r="H52" s="39">
        <f t="shared" si="1"/>
        <v>0</v>
      </c>
      <c r="I52" s="39">
        <f t="shared" si="1"/>
        <v>0</v>
      </c>
      <c r="J52" s="39">
        <f t="shared" si="1"/>
        <v>34</v>
      </c>
      <c r="K52" s="39">
        <f t="shared" si="1"/>
        <v>1</v>
      </c>
      <c r="L52" s="39">
        <f t="shared" si="1"/>
        <v>11333</v>
      </c>
      <c r="M52" s="39">
        <f t="shared" si="1"/>
        <v>0</v>
      </c>
      <c r="N52" s="39">
        <f t="shared" si="1"/>
        <v>0</v>
      </c>
      <c r="O52" s="76"/>
    </row>
    <row r="53" spans="1:15">
      <c r="A53" s="28"/>
      <c r="B53" s="77"/>
      <c r="C53" s="77"/>
      <c r="D53" s="77"/>
      <c r="E53" s="77"/>
      <c r="F53" s="35"/>
      <c r="G53" s="35"/>
      <c r="H53" s="35"/>
      <c r="I53" s="43"/>
      <c r="J53" s="43"/>
      <c r="K53" s="43"/>
      <c r="L53" s="43"/>
      <c r="M53" s="43"/>
      <c r="N53" s="43"/>
      <c r="O53" s="43"/>
    </row>
    <row r="54" spans="1:15">
      <c r="A54" s="329" t="s">
        <v>75</v>
      </c>
      <c r="B54" s="329"/>
      <c r="C54" s="329"/>
      <c r="D54" s="329"/>
      <c r="E54" s="329"/>
      <c r="F54" s="329"/>
      <c r="G54" s="329"/>
      <c r="H54" s="329"/>
      <c r="I54" s="329"/>
      <c r="J54" s="329"/>
      <c r="K54" s="329"/>
      <c r="L54" s="329"/>
      <c r="M54" s="329"/>
      <c r="N54" s="329"/>
      <c r="O54" s="329"/>
    </row>
    <row r="56" spans="1:15" ht="56.25" customHeight="1">
      <c r="A56" s="37" t="s">
        <v>127</v>
      </c>
      <c r="B56" s="330" t="s">
        <v>74</v>
      </c>
      <c r="C56" s="330"/>
      <c r="D56" s="330" t="s">
        <v>69</v>
      </c>
      <c r="E56" s="330"/>
      <c r="F56" s="330" t="s">
        <v>70</v>
      </c>
      <c r="G56" s="330"/>
      <c r="H56" s="330" t="s">
        <v>90</v>
      </c>
      <c r="I56" s="330"/>
      <c r="J56" s="330"/>
      <c r="K56" s="346" t="s">
        <v>87</v>
      </c>
      <c r="L56" s="347"/>
      <c r="M56" s="346" t="s">
        <v>36</v>
      </c>
      <c r="N56" s="378"/>
      <c r="O56" s="347"/>
    </row>
    <row r="57" spans="1:15">
      <c r="A57" s="33">
        <v>1</v>
      </c>
      <c r="B57" s="360">
        <v>2</v>
      </c>
      <c r="C57" s="360"/>
      <c r="D57" s="360">
        <v>3</v>
      </c>
      <c r="E57" s="360"/>
      <c r="F57" s="360">
        <v>4</v>
      </c>
      <c r="G57" s="360"/>
      <c r="H57" s="360">
        <v>5</v>
      </c>
      <c r="I57" s="360"/>
      <c r="J57" s="360"/>
      <c r="K57" s="360">
        <v>6</v>
      </c>
      <c r="L57" s="360"/>
      <c r="M57" s="362">
        <v>7</v>
      </c>
      <c r="N57" s="372"/>
      <c r="O57" s="363"/>
    </row>
    <row r="58" spans="1:15" ht="48.95" customHeight="1">
      <c r="A58" s="47" t="s">
        <v>528</v>
      </c>
      <c r="B58" s="364" t="s">
        <v>529</v>
      </c>
      <c r="C58" s="364"/>
      <c r="D58" s="356" t="s">
        <v>530</v>
      </c>
      <c r="E58" s="356"/>
      <c r="F58" s="365">
        <v>5.75</v>
      </c>
      <c r="G58" s="365"/>
      <c r="H58" s="366" t="s">
        <v>531</v>
      </c>
      <c r="I58" s="366"/>
      <c r="J58" s="366"/>
      <c r="K58" s="343">
        <v>9000</v>
      </c>
      <c r="L58" s="344"/>
      <c r="M58" s="369" t="s">
        <v>552</v>
      </c>
      <c r="N58" s="370"/>
      <c r="O58" s="371"/>
    </row>
    <row r="59" spans="1:15" ht="40.5">
      <c r="A59" s="232" t="s">
        <v>528</v>
      </c>
      <c r="B59" s="364" t="s">
        <v>547</v>
      </c>
      <c r="C59" s="364"/>
      <c r="D59" s="356" t="s">
        <v>530</v>
      </c>
      <c r="E59" s="356"/>
      <c r="F59" s="365">
        <v>5.75</v>
      </c>
      <c r="G59" s="365"/>
      <c r="H59" s="366" t="s">
        <v>548</v>
      </c>
      <c r="I59" s="366"/>
      <c r="J59" s="366"/>
      <c r="K59" s="343">
        <v>1985</v>
      </c>
      <c r="L59" s="344"/>
      <c r="M59" s="369" t="s">
        <v>551</v>
      </c>
      <c r="N59" s="370"/>
      <c r="O59" s="371"/>
    </row>
    <row r="60" spans="1:15">
      <c r="A60" s="47"/>
      <c r="B60" s="349"/>
      <c r="C60" s="350"/>
      <c r="D60" s="343"/>
      <c r="E60" s="344"/>
      <c r="F60" s="351"/>
      <c r="G60" s="352"/>
      <c r="H60" s="353"/>
      <c r="I60" s="354"/>
      <c r="J60" s="355"/>
      <c r="K60" s="343"/>
      <c r="L60" s="344"/>
      <c r="M60" s="343"/>
      <c r="N60" s="348"/>
      <c r="O60" s="344"/>
    </row>
    <row r="61" spans="1:15">
      <c r="A61" s="47"/>
      <c r="B61" s="364"/>
      <c r="C61" s="364"/>
      <c r="D61" s="356"/>
      <c r="E61" s="356"/>
      <c r="F61" s="345"/>
      <c r="G61" s="345"/>
      <c r="H61" s="366"/>
      <c r="I61" s="366"/>
      <c r="J61" s="366"/>
      <c r="K61" s="343"/>
      <c r="L61" s="344"/>
      <c r="M61" s="356"/>
      <c r="N61" s="356"/>
      <c r="O61" s="356"/>
    </row>
    <row r="62" spans="1:15">
      <c r="A62" s="32" t="s">
        <v>58</v>
      </c>
      <c r="B62" s="360" t="s">
        <v>37</v>
      </c>
      <c r="C62" s="360"/>
      <c r="D62" s="360" t="s">
        <v>37</v>
      </c>
      <c r="E62" s="360"/>
      <c r="F62" s="360" t="s">
        <v>37</v>
      </c>
      <c r="G62" s="360"/>
      <c r="H62" s="366"/>
      <c r="I62" s="366"/>
      <c r="J62" s="366"/>
      <c r="K62" s="343"/>
      <c r="L62" s="344"/>
      <c r="M62" s="356"/>
      <c r="N62" s="356"/>
      <c r="O62" s="356"/>
    </row>
    <row r="63" spans="1:15" ht="18" customHeight="1">
      <c r="A63" s="35"/>
      <c r="B63" s="29"/>
      <c r="C63" s="29"/>
      <c r="D63" s="29"/>
      <c r="E63" s="29"/>
      <c r="F63" s="29"/>
      <c r="G63" s="29"/>
      <c r="H63" s="29"/>
      <c r="I63" s="29"/>
      <c r="J63" s="29"/>
      <c r="K63" s="27"/>
      <c r="L63" s="27"/>
      <c r="M63" s="27"/>
      <c r="N63" s="27"/>
      <c r="O63" s="27"/>
    </row>
    <row r="64" spans="1:15">
      <c r="A64" s="329" t="s">
        <v>76</v>
      </c>
      <c r="B64" s="329"/>
      <c r="C64" s="329"/>
      <c r="D64" s="329"/>
      <c r="E64" s="329"/>
      <c r="F64" s="329"/>
      <c r="G64" s="329"/>
      <c r="H64" s="329"/>
      <c r="I64" s="329"/>
      <c r="J64" s="329"/>
      <c r="K64" s="329"/>
      <c r="L64" s="329"/>
      <c r="M64" s="329"/>
      <c r="N64" s="329"/>
      <c r="O64" s="329"/>
    </row>
    <row r="65" spans="1:15" ht="15" customHeight="1">
      <c r="A65" s="43"/>
      <c r="B65" s="43"/>
      <c r="C65" s="43"/>
      <c r="D65" s="43"/>
      <c r="E65" s="43"/>
      <c r="F65" s="43"/>
      <c r="G65" s="43"/>
      <c r="H65" s="43"/>
      <c r="I65" s="78"/>
    </row>
    <row r="66" spans="1:15" ht="42.75" customHeight="1">
      <c r="A66" s="330" t="s">
        <v>68</v>
      </c>
      <c r="B66" s="330"/>
      <c r="C66" s="330"/>
      <c r="D66" s="330" t="s">
        <v>245</v>
      </c>
      <c r="E66" s="330"/>
      <c r="F66" s="330" t="s">
        <v>246</v>
      </c>
      <c r="G66" s="330"/>
      <c r="H66" s="330"/>
      <c r="I66" s="330"/>
      <c r="J66" s="330" t="s">
        <v>249</v>
      </c>
      <c r="K66" s="330"/>
      <c r="L66" s="330"/>
      <c r="M66" s="330"/>
      <c r="N66" s="330" t="s">
        <v>250</v>
      </c>
      <c r="O66" s="330"/>
    </row>
    <row r="67" spans="1:15" ht="42.75" customHeight="1">
      <c r="A67" s="330"/>
      <c r="B67" s="330"/>
      <c r="C67" s="330"/>
      <c r="D67" s="330"/>
      <c r="E67" s="330"/>
      <c r="F67" s="360" t="s">
        <v>247</v>
      </c>
      <c r="G67" s="360"/>
      <c r="H67" s="330" t="s">
        <v>248</v>
      </c>
      <c r="I67" s="330"/>
      <c r="J67" s="360" t="s">
        <v>247</v>
      </c>
      <c r="K67" s="360"/>
      <c r="L67" s="330" t="s">
        <v>248</v>
      </c>
      <c r="M67" s="330"/>
      <c r="N67" s="330"/>
      <c r="O67" s="330"/>
    </row>
    <row r="68" spans="1:15">
      <c r="A68" s="330">
        <v>1</v>
      </c>
      <c r="B68" s="330"/>
      <c r="C68" s="330"/>
      <c r="D68" s="346">
        <v>2</v>
      </c>
      <c r="E68" s="347"/>
      <c r="F68" s="346">
        <v>3</v>
      </c>
      <c r="G68" s="347"/>
      <c r="H68" s="362">
        <v>4</v>
      </c>
      <c r="I68" s="363"/>
      <c r="J68" s="362">
        <v>5</v>
      </c>
      <c r="K68" s="363"/>
      <c r="L68" s="362">
        <v>6</v>
      </c>
      <c r="M68" s="363"/>
      <c r="N68" s="362">
        <v>7</v>
      </c>
      <c r="O68" s="363"/>
    </row>
    <row r="69" spans="1:15" ht="20.100000000000001" customHeight="1">
      <c r="A69" s="361" t="s">
        <v>315</v>
      </c>
      <c r="B69" s="361"/>
      <c r="C69" s="361"/>
      <c r="D69" s="343">
        <f>D71+D72</f>
        <v>10592</v>
      </c>
      <c r="E69" s="344"/>
      <c r="F69" s="343"/>
      <c r="G69" s="344"/>
      <c r="H69" s="343">
        <f>H71+H72</f>
        <v>393</v>
      </c>
      <c r="I69" s="344"/>
      <c r="J69" s="343">
        <f>J71</f>
        <v>500</v>
      </c>
      <c r="K69" s="344"/>
      <c r="L69" s="343">
        <f>L71</f>
        <v>0</v>
      </c>
      <c r="M69" s="344"/>
      <c r="N69" s="343">
        <f>D69+H69-L69</f>
        <v>10985</v>
      </c>
      <c r="O69" s="344"/>
    </row>
    <row r="70" spans="1:15" ht="20.100000000000001" customHeight="1">
      <c r="A70" s="361" t="s">
        <v>104</v>
      </c>
      <c r="B70" s="361"/>
      <c r="C70" s="361"/>
      <c r="D70" s="343"/>
      <c r="E70" s="344"/>
      <c r="F70" s="343"/>
      <c r="G70" s="344"/>
      <c r="H70" s="343"/>
      <c r="I70" s="344"/>
      <c r="J70" s="343">
        <v>0</v>
      </c>
      <c r="K70" s="344"/>
      <c r="L70" s="343">
        <v>0</v>
      </c>
      <c r="M70" s="344"/>
      <c r="N70" s="343">
        <f>D70+H70</f>
        <v>0</v>
      </c>
      <c r="O70" s="344"/>
    </row>
    <row r="71" spans="1:15" s="233" customFormat="1" ht="20.100000000000001" customHeight="1">
      <c r="A71" s="340" t="s">
        <v>549</v>
      </c>
      <c r="B71" s="341"/>
      <c r="C71" s="342"/>
      <c r="D71" s="343">
        <v>9000</v>
      </c>
      <c r="E71" s="344"/>
      <c r="F71" s="343"/>
      <c r="G71" s="344"/>
      <c r="H71" s="343"/>
      <c r="I71" s="344"/>
      <c r="J71" s="343">
        <v>500</v>
      </c>
      <c r="K71" s="344"/>
      <c r="L71" s="343">
        <v>0</v>
      </c>
      <c r="M71" s="344"/>
      <c r="N71" s="343">
        <f>D71+H71-L71</f>
        <v>9000</v>
      </c>
      <c r="O71" s="344"/>
    </row>
    <row r="72" spans="1:15" ht="20.100000000000001" customHeight="1">
      <c r="A72" s="340" t="s">
        <v>550</v>
      </c>
      <c r="B72" s="341"/>
      <c r="C72" s="342"/>
      <c r="D72" s="343">
        <v>1592</v>
      </c>
      <c r="E72" s="344"/>
      <c r="F72" s="343"/>
      <c r="G72" s="344"/>
      <c r="H72" s="343">
        <v>393</v>
      </c>
      <c r="I72" s="344"/>
      <c r="J72" s="343"/>
      <c r="K72" s="344"/>
      <c r="L72" s="343"/>
      <c r="M72" s="344"/>
      <c r="N72" s="343">
        <f>D72+H72-L72</f>
        <v>1985</v>
      </c>
      <c r="O72" s="344"/>
    </row>
    <row r="73" spans="1:15" ht="20.100000000000001" customHeight="1">
      <c r="A73" s="361" t="s">
        <v>316</v>
      </c>
      <c r="B73" s="361"/>
      <c r="C73" s="361"/>
      <c r="D73" s="343"/>
      <c r="E73" s="344"/>
      <c r="F73" s="343"/>
      <c r="G73" s="344"/>
      <c r="H73" s="343"/>
      <c r="I73" s="344"/>
      <c r="J73" s="343"/>
      <c r="K73" s="344"/>
      <c r="L73" s="343"/>
      <c r="M73" s="344"/>
      <c r="N73" s="343"/>
      <c r="O73" s="344"/>
    </row>
    <row r="74" spans="1:15" ht="20.100000000000001" customHeight="1">
      <c r="A74" s="361" t="s">
        <v>364</v>
      </c>
      <c r="B74" s="361"/>
      <c r="C74" s="361"/>
      <c r="D74" s="343"/>
      <c r="E74" s="344"/>
      <c r="F74" s="343"/>
      <c r="G74" s="344"/>
      <c r="H74" s="343"/>
      <c r="I74" s="344"/>
      <c r="J74" s="343"/>
      <c r="K74" s="344"/>
      <c r="L74" s="343"/>
      <c r="M74" s="344"/>
      <c r="N74" s="343"/>
      <c r="O74" s="344"/>
    </row>
    <row r="75" spans="1:15" ht="20.100000000000001" customHeight="1">
      <c r="A75" s="361"/>
      <c r="B75" s="361"/>
      <c r="C75" s="361"/>
      <c r="D75" s="343"/>
      <c r="E75" s="344"/>
      <c r="F75" s="343"/>
      <c r="G75" s="344"/>
      <c r="H75" s="343"/>
      <c r="I75" s="344"/>
      <c r="J75" s="343"/>
      <c r="K75" s="344"/>
      <c r="L75" s="343"/>
      <c r="M75" s="344"/>
      <c r="N75" s="343"/>
      <c r="O75" s="344"/>
    </row>
    <row r="76" spans="1:15" ht="20.100000000000001" customHeight="1">
      <c r="A76" s="361" t="s">
        <v>317</v>
      </c>
      <c r="B76" s="361"/>
      <c r="C76" s="361"/>
      <c r="D76" s="343"/>
      <c r="E76" s="344"/>
      <c r="F76" s="343"/>
      <c r="G76" s="344"/>
      <c r="H76" s="343"/>
      <c r="I76" s="344"/>
      <c r="J76" s="343"/>
      <c r="K76" s="344"/>
      <c r="L76" s="343"/>
      <c r="M76" s="344"/>
      <c r="N76" s="343"/>
      <c r="O76" s="344"/>
    </row>
    <row r="77" spans="1:15" ht="20.100000000000001" customHeight="1">
      <c r="A77" s="361" t="s">
        <v>104</v>
      </c>
      <c r="B77" s="361"/>
      <c r="C77" s="361"/>
      <c r="D77" s="343"/>
      <c r="E77" s="344"/>
      <c r="F77" s="343"/>
      <c r="G77" s="344"/>
      <c r="H77" s="343"/>
      <c r="I77" s="344"/>
      <c r="J77" s="343"/>
      <c r="K77" s="344"/>
      <c r="L77" s="343"/>
      <c r="M77" s="344"/>
      <c r="N77" s="343"/>
      <c r="O77" s="344"/>
    </row>
    <row r="78" spans="1:15" ht="20.100000000000001" customHeight="1">
      <c r="A78" s="361"/>
      <c r="B78" s="361"/>
      <c r="C78" s="361"/>
      <c r="D78" s="343"/>
      <c r="E78" s="344"/>
      <c r="F78" s="343"/>
      <c r="G78" s="344"/>
      <c r="H78" s="343"/>
      <c r="I78" s="344"/>
      <c r="J78" s="343"/>
      <c r="K78" s="344"/>
      <c r="L78" s="343"/>
      <c r="M78" s="344"/>
      <c r="N78" s="343"/>
      <c r="O78" s="344"/>
    </row>
    <row r="79" spans="1:15" ht="24.95" customHeight="1">
      <c r="A79" s="361" t="s">
        <v>58</v>
      </c>
      <c r="B79" s="361"/>
      <c r="C79" s="361"/>
      <c r="D79" s="343">
        <f>D69</f>
        <v>10592</v>
      </c>
      <c r="E79" s="344"/>
      <c r="F79" s="343">
        <f t="shared" ref="F79" si="2">F69</f>
        <v>0</v>
      </c>
      <c r="G79" s="344"/>
      <c r="H79" s="343">
        <f t="shared" ref="H79" si="3">H69</f>
        <v>393</v>
      </c>
      <c r="I79" s="344"/>
      <c r="J79" s="343">
        <f t="shared" ref="J79" si="4">J69</f>
        <v>500</v>
      </c>
      <c r="K79" s="344"/>
      <c r="L79" s="343">
        <f t="shared" ref="L79" si="5">L69</f>
        <v>0</v>
      </c>
      <c r="M79" s="344"/>
      <c r="N79" s="343">
        <f t="shared" ref="N79" si="6">N69</f>
        <v>10985</v>
      </c>
      <c r="O79" s="344"/>
    </row>
    <row r="80" spans="1:15">
      <c r="C80" s="79"/>
      <c r="D80" s="79"/>
      <c r="E80" s="79"/>
    </row>
    <row r="81" spans="3:5">
      <c r="C81" s="79"/>
      <c r="D81" s="79"/>
      <c r="E81" s="79"/>
    </row>
    <row r="82" spans="3:5">
      <c r="C82" s="79"/>
      <c r="D82" s="79"/>
      <c r="E82" s="79"/>
    </row>
    <row r="83" spans="3:5">
      <c r="C83" s="79"/>
      <c r="D83" s="79"/>
      <c r="E83" s="79"/>
    </row>
    <row r="84" spans="3:5">
      <c r="C84" s="79"/>
      <c r="D84" s="79"/>
      <c r="E84" s="79"/>
    </row>
    <row r="85" spans="3:5">
      <c r="C85" s="79"/>
      <c r="D85" s="79"/>
      <c r="E85" s="79"/>
    </row>
    <row r="86" spans="3:5">
      <c r="C86" s="79"/>
      <c r="D86" s="79"/>
      <c r="E86" s="79"/>
    </row>
    <row r="87" spans="3:5">
      <c r="C87" s="79"/>
      <c r="D87" s="79"/>
      <c r="E87" s="79"/>
    </row>
    <row r="88" spans="3:5">
      <c r="C88" s="79"/>
      <c r="D88" s="79"/>
      <c r="E88" s="79"/>
    </row>
    <row r="89" spans="3:5">
      <c r="C89" s="79"/>
      <c r="D89" s="79"/>
      <c r="E89" s="79"/>
    </row>
    <row r="90" spans="3:5">
      <c r="C90" s="79"/>
      <c r="D90" s="79"/>
      <c r="E90" s="79"/>
    </row>
    <row r="91" spans="3:5">
      <c r="C91" s="79"/>
      <c r="D91" s="79"/>
      <c r="E91" s="79"/>
    </row>
    <row r="92" spans="3:5">
      <c r="C92" s="79"/>
      <c r="D92" s="79"/>
      <c r="E92" s="79"/>
    </row>
    <row r="93" spans="3:5">
      <c r="C93" s="79"/>
      <c r="D93" s="79"/>
      <c r="E93" s="79"/>
    </row>
  </sheetData>
  <mergeCells count="311">
    <mergeCell ref="A5:O5"/>
    <mergeCell ref="A6:O6"/>
    <mergeCell ref="N1:O1"/>
    <mergeCell ref="N2:O2"/>
    <mergeCell ref="A3:O3"/>
    <mergeCell ref="A4:O4"/>
    <mergeCell ref="A7:O7"/>
    <mergeCell ref="A9:O9"/>
    <mergeCell ref="F42:O42"/>
    <mergeCell ref="B42:E42"/>
    <mergeCell ref="A37:O37"/>
    <mergeCell ref="F41:O41"/>
    <mergeCell ref="B41:E41"/>
    <mergeCell ref="F40:O40"/>
    <mergeCell ref="B40:E40"/>
    <mergeCell ref="A39:O39"/>
    <mergeCell ref="B11:C11"/>
    <mergeCell ref="D11:E11"/>
    <mergeCell ref="F11:G11"/>
    <mergeCell ref="F12:G12"/>
    <mergeCell ref="B12:C12"/>
    <mergeCell ref="L12:M12"/>
    <mergeCell ref="N12:O12"/>
    <mergeCell ref="H12:I12"/>
    <mergeCell ref="A47:C48"/>
    <mergeCell ref="O47:O48"/>
    <mergeCell ref="A45:O45"/>
    <mergeCell ref="B56:C56"/>
    <mergeCell ref="D56:E56"/>
    <mergeCell ref="A54:O54"/>
    <mergeCell ref="F56:G56"/>
    <mergeCell ref="H56:J56"/>
    <mergeCell ref="K56:L56"/>
    <mergeCell ref="M56:O56"/>
    <mergeCell ref="A52:C52"/>
    <mergeCell ref="A49:C49"/>
    <mergeCell ref="A51:C51"/>
    <mergeCell ref="A50:C50"/>
    <mergeCell ref="M43:O43"/>
    <mergeCell ref="M44:O44"/>
    <mergeCell ref="G47:I47"/>
    <mergeCell ref="J47:L47"/>
    <mergeCell ref="M47:N47"/>
    <mergeCell ref="D47:F47"/>
    <mergeCell ref="N70:O70"/>
    <mergeCell ref="H62:J62"/>
    <mergeCell ref="N72:O72"/>
    <mergeCell ref="N69:O69"/>
    <mergeCell ref="M58:O58"/>
    <mergeCell ref="H61:J61"/>
    <mergeCell ref="H57:J57"/>
    <mergeCell ref="K58:L58"/>
    <mergeCell ref="M59:O59"/>
    <mergeCell ref="H69:I69"/>
    <mergeCell ref="K57:L57"/>
    <mergeCell ref="M57:O57"/>
    <mergeCell ref="A64:O64"/>
    <mergeCell ref="B62:C62"/>
    <mergeCell ref="D62:E62"/>
    <mergeCell ref="F62:G62"/>
    <mergeCell ref="B57:C57"/>
    <mergeCell ref="F57:G57"/>
    <mergeCell ref="B58:C58"/>
    <mergeCell ref="H58:J58"/>
    <mergeCell ref="F58:G58"/>
    <mergeCell ref="D58:E58"/>
    <mergeCell ref="B61:C61"/>
    <mergeCell ref="N77:O77"/>
    <mergeCell ref="N75:O75"/>
    <mergeCell ref="K61:L61"/>
    <mergeCell ref="A70:C70"/>
    <mergeCell ref="L77:M77"/>
    <mergeCell ref="D77:E77"/>
    <mergeCell ref="F77:G77"/>
    <mergeCell ref="H77:I77"/>
    <mergeCell ref="A72:C72"/>
    <mergeCell ref="L73:M73"/>
    <mergeCell ref="N76:O76"/>
    <mergeCell ref="J75:K75"/>
    <mergeCell ref="L75:M75"/>
    <mergeCell ref="D76:E76"/>
    <mergeCell ref="F76:G76"/>
    <mergeCell ref="N73:O73"/>
    <mergeCell ref="N74:O74"/>
    <mergeCell ref="D61:E61"/>
    <mergeCell ref="F61:G61"/>
    <mergeCell ref="B59:C59"/>
    <mergeCell ref="D59:E59"/>
    <mergeCell ref="F59:G59"/>
    <mergeCell ref="A73:C73"/>
    <mergeCell ref="H74:I74"/>
    <mergeCell ref="J74:K74"/>
    <mergeCell ref="A74:C74"/>
    <mergeCell ref="L74:M74"/>
    <mergeCell ref="J76:K76"/>
    <mergeCell ref="L76:M76"/>
    <mergeCell ref="D70:E70"/>
    <mergeCell ref="F70:G70"/>
    <mergeCell ref="H73:I73"/>
    <mergeCell ref="J73:K73"/>
    <mergeCell ref="F74:G74"/>
    <mergeCell ref="D73:E73"/>
    <mergeCell ref="F73:G73"/>
    <mergeCell ref="D74:E74"/>
    <mergeCell ref="L70:M70"/>
    <mergeCell ref="H67:I67"/>
    <mergeCell ref="J69:K69"/>
    <mergeCell ref="K59:L59"/>
    <mergeCell ref="K60:L60"/>
    <mergeCell ref="H59:J59"/>
    <mergeCell ref="A79:C79"/>
    <mergeCell ref="D72:E72"/>
    <mergeCell ref="F72:G72"/>
    <mergeCell ref="A77:C77"/>
    <mergeCell ref="D75:E75"/>
    <mergeCell ref="F75:G75"/>
    <mergeCell ref="A76:C76"/>
    <mergeCell ref="A75:C75"/>
    <mergeCell ref="A78:C78"/>
    <mergeCell ref="D68:E68"/>
    <mergeCell ref="F68:G68"/>
    <mergeCell ref="F66:I66"/>
    <mergeCell ref="F67:G67"/>
    <mergeCell ref="D66:E67"/>
    <mergeCell ref="H68:I68"/>
    <mergeCell ref="M61:O61"/>
    <mergeCell ref="K62:L62"/>
    <mergeCell ref="J68:K68"/>
    <mergeCell ref="J66:M66"/>
    <mergeCell ref="J67:K67"/>
    <mergeCell ref="L67:M67"/>
    <mergeCell ref="N66:O67"/>
    <mergeCell ref="M62:O62"/>
    <mergeCell ref="L68:M68"/>
    <mergeCell ref="N68:O68"/>
    <mergeCell ref="L69:M69"/>
    <mergeCell ref="J77:K77"/>
    <mergeCell ref="H70:I70"/>
    <mergeCell ref="J70:K70"/>
    <mergeCell ref="L72:M72"/>
    <mergeCell ref="H72:I72"/>
    <mergeCell ref="J72:K72"/>
    <mergeCell ref="H76:I76"/>
    <mergeCell ref="H75:I75"/>
    <mergeCell ref="N79:O79"/>
    <mergeCell ref="D78:E78"/>
    <mergeCell ref="F78:G78"/>
    <mergeCell ref="H78:I78"/>
    <mergeCell ref="J78:K78"/>
    <mergeCell ref="L78:M78"/>
    <mergeCell ref="N78:O78"/>
    <mergeCell ref="D79:E79"/>
    <mergeCell ref="F79:G79"/>
    <mergeCell ref="H79:I79"/>
    <mergeCell ref="J79:K79"/>
    <mergeCell ref="L79:M79"/>
    <mergeCell ref="J15:K15"/>
    <mergeCell ref="L15:M15"/>
    <mergeCell ref="D15:E15"/>
    <mergeCell ref="D57:E57"/>
    <mergeCell ref="F69:G69"/>
    <mergeCell ref="A69:C69"/>
    <mergeCell ref="A68:C68"/>
    <mergeCell ref="D16:E16"/>
    <mergeCell ref="D17:E17"/>
    <mergeCell ref="D18:E18"/>
    <mergeCell ref="A66:C67"/>
    <mergeCell ref="D27:E27"/>
    <mergeCell ref="D23:E23"/>
    <mergeCell ref="D25:E25"/>
    <mergeCell ref="D26:E26"/>
    <mergeCell ref="D33:E33"/>
    <mergeCell ref="D34:E34"/>
    <mergeCell ref="D69:E69"/>
    <mergeCell ref="F21:G21"/>
    <mergeCell ref="F22:G22"/>
    <mergeCell ref="D19:E19"/>
    <mergeCell ref="F30:G30"/>
    <mergeCell ref="F33:G33"/>
    <mergeCell ref="B33:C33"/>
    <mergeCell ref="N15:O15"/>
    <mergeCell ref="H11:I11"/>
    <mergeCell ref="J11:K11"/>
    <mergeCell ref="L11:M11"/>
    <mergeCell ref="N11:O11"/>
    <mergeCell ref="L16:M16"/>
    <mergeCell ref="N16:O16"/>
    <mergeCell ref="L14:M14"/>
    <mergeCell ref="N14:O14"/>
    <mergeCell ref="A13:O13"/>
    <mergeCell ref="H16:I16"/>
    <mergeCell ref="J16:K16"/>
    <mergeCell ref="H14:I14"/>
    <mergeCell ref="J14:K14"/>
    <mergeCell ref="B14:C14"/>
    <mergeCell ref="B15:C15"/>
    <mergeCell ref="B16:C16"/>
    <mergeCell ref="J12:K12"/>
    <mergeCell ref="F14:G14"/>
    <mergeCell ref="F15:G15"/>
    <mergeCell ref="F16:G16"/>
    <mergeCell ref="D12:E12"/>
    <mergeCell ref="D14:E14"/>
    <mergeCell ref="H15:I15"/>
    <mergeCell ref="H17:I17"/>
    <mergeCell ref="H18:I18"/>
    <mergeCell ref="L17:M17"/>
    <mergeCell ref="N17:O17"/>
    <mergeCell ref="L18:M18"/>
    <mergeCell ref="N18:O18"/>
    <mergeCell ref="J17:K17"/>
    <mergeCell ref="J18:K18"/>
    <mergeCell ref="F19:G19"/>
    <mergeCell ref="F17:G17"/>
    <mergeCell ref="F18:G18"/>
    <mergeCell ref="J19:K19"/>
    <mergeCell ref="H19:I19"/>
    <mergeCell ref="N19:O19"/>
    <mergeCell ref="H21:I21"/>
    <mergeCell ref="H22:I22"/>
    <mergeCell ref="N21:O21"/>
    <mergeCell ref="N22:O22"/>
    <mergeCell ref="L19:M19"/>
    <mergeCell ref="L21:M21"/>
    <mergeCell ref="J22:K22"/>
    <mergeCell ref="A20:O20"/>
    <mergeCell ref="D21:E21"/>
    <mergeCell ref="D22:E22"/>
    <mergeCell ref="L22:M22"/>
    <mergeCell ref="J21:K21"/>
    <mergeCell ref="H26:I26"/>
    <mergeCell ref="H27:I27"/>
    <mergeCell ref="L23:M23"/>
    <mergeCell ref="L25:M25"/>
    <mergeCell ref="L26:M26"/>
    <mergeCell ref="F25:G25"/>
    <mergeCell ref="F26:G26"/>
    <mergeCell ref="L27:M27"/>
    <mergeCell ref="F23:G23"/>
    <mergeCell ref="D35:E35"/>
    <mergeCell ref="H35:I35"/>
    <mergeCell ref="A28:O28"/>
    <mergeCell ref="N23:O23"/>
    <mergeCell ref="N25:O25"/>
    <mergeCell ref="N26:O26"/>
    <mergeCell ref="L29:M29"/>
    <mergeCell ref="L30:M30"/>
    <mergeCell ref="L31:M31"/>
    <mergeCell ref="J29:K29"/>
    <mergeCell ref="N29:O29"/>
    <mergeCell ref="F29:G29"/>
    <mergeCell ref="N27:O27"/>
    <mergeCell ref="D29:E29"/>
    <mergeCell ref="D30:E30"/>
    <mergeCell ref="D31:E31"/>
    <mergeCell ref="J23:K23"/>
    <mergeCell ref="J25:K25"/>
    <mergeCell ref="J26:K26"/>
    <mergeCell ref="J27:K27"/>
    <mergeCell ref="F27:G27"/>
    <mergeCell ref="A24:O24"/>
    <mergeCell ref="H23:I23"/>
    <mergeCell ref="H25:I25"/>
    <mergeCell ref="B35:C35"/>
    <mergeCell ref="B25:C25"/>
    <mergeCell ref="B26:C26"/>
    <mergeCell ref="N30:O30"/>
    <mergeCell ref="N31:O31"/>
    <mergeCell ref="N33:O33"/>
    <mergeCell ref="N34:O34"/>
    <mergeCell ref="L33:M33"/>
    <mergeCell ref="J33:K33"/>
    <mergeCell ref="L34:M34"/>
    <mergeCell ref="L35:M35"/>
    <mergeCell ref="J31:K31"/>
    <mergeCell ref="J35:K35"/>
    <mergeCell ref="J34:K34"/>
    <mergeCell ref="F35:G35"/>
    <mergeCell ref="H29:I29"/>
    <mergeCell ref="H30:I30"/>
    <mergeCell ref="H31:I31"/>
    <mergeCell ref="H33:I33"/>
    <mergeCell ref="H34:I34"/>
    <mergeCell ref="F31:G31"/>
    <mergeCell ref="F34:G34"/>
    <mergeCell ref="J30:K30"/>
    <mergeCell ref="A32:O32"/>
    <mergeCell ref="A71:C71"/>
    <mergeCell ref="D71:E71"/>
    <mergeCell ref="J71:K71"/>
    <mergeCell ref="L71:M71"/>
    <mergeCell ref="N71:O71"/>
    <mergeCell ref="H71:I71"/>
    <mergeCell ref="F71:G71"/>
    <mergeCell ref="B17:C17"/>
    <mergeCell ref="N35:O35"/>
    <mergeCell ref="B18:C18"/>
    <mergeCell ref="B19:C19"/>
    <mergeCell ref="B21:C21"/>
    <mergeCell ref="B22:C22"/>
    <mergeCell ref="B23:C23"/>
    <mergeCell ref="M60:O60"/>
    <mergeCell ref="B60:C60"/>
    <mergeCell ref="D60:E60"/>
    <mergeCell ref="F60:G60"/>
    <mergeCell ref="H60:J60"/>
    <mergeCell ref="B27:C27"/>
    <mergeCell ref="B29:C29"/>
    <mergeCell ref="B31:C31"/>
    <mergeCell ref="B30:C30"/>
    <mergeCell ref="B34:C34"/>
  </mergeCells>
  <phoneticPr fontId="3" type="noConversion"/>
  <pageMargins left="0.59055118110236227" right="0.59055118110236227" top="0.78740157480314965" bottom="0.39370078740157483" header="0.31496062992125984" footer="0.15748031496062992"/>
  <pageSetup paperSize="9" scale="46" orientation="landscape" horizontalDpi="1200" verticalDpi="1200" r:id="rId1"/>
  <headerFooter alignWithMargins="0"/>
  <rowBreaks count="1" manualBreakCount="1">
    <brk id="44" max="14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F78"/>
  <sheetViews>
    <sheetView tabSelected="1" view="pageBreakPreview" topLeftCell="A36" zoomScale="55" zoomScaleNormal="50" zoomScaleSheetLayoutView="55" workbookViewId="0">
      <selection activeCell="A46" activeCellId="1" sqref="H51:I53 A46:L46"/>
    </sheetView>
  </sheetViews>
  <sheetFormatPr defaultColWidth="9.140625" defaultRowHeight="20.25" outlineLevelRow="1"/>
  <cols>
    <col min="1" max="2" width="4.42578125" style="44" customWidth="1"/>
    <col min="3" max="3" width="28.7109375" style="44" customWidth="1"/>
    <col min="4" max="6" width="8.42578125" style="44" customWidth="1"/>
    <col min="7" max="9" width="11.28515625" style="44" customWidth="1"/>
    <col min="10" max="10" width="8.7109375" style="44" customWidth="1"/>
    <col min="11" max="11" width="7" style="44" customWidth="1"/>
    <col min="12" max="12" width="8.5703125" style="44" customWidth="1"/>
    <col min="13" max="13" width="12.28515625" style="44" customWidth="1"/>
    <col min="14" max="14" width="12.5703125" style="44" customWidth="1"/>
    <col min="15" max="15" width="14.5703125" style="44" customWidth="1"/>
    <col min="16" max="16" width="14" style="44" customWidth="1"/>
    <col min="17" max="17" width="12.5703125" style="44" customWidth="1"/>
    <col min="18" max="18" width="12.28515625" style="44" customWidth="1"/>
    <col min="19" max="19" width="14.5703125" style="44" customWidth="1"/>
    <col min="20" max="20" width="14" style="44" customWidth="1"/>
    <col min="21" max="21" width="12.5703125" style="44" customWidth="1"/>
    <col min="22" max="22" width="12.28515625" style="44" customWidth="1"/>
    <col min="23" max="23" width="14.85546875" style="44" customWidth="1"/>
    <col min="24" max="24" width="14" style="44" customWidth="1"/>
    <col min="25" max="25" width="12.5703125" style="44" customWidth="1"/>
    <col min="26" max="26" width="12.28515625" style="44" customWidth="1"/>
    <col min="27" max="27" width="14.5703125" style="44" customWidth="1"/>
    <col min="28" max="28" width="13.7109375" style="44" customWidth="1"/>
    <col min="29" max="29" width="12.28515625" style="44" customWidth="1"/>
    <col min="30" max="30" width="12" style="44" customWidth="1"/>
    <col min="31" max="31" width="14.5703125" style="44" customWidth="1"/>
    <col min="32" max="32" width="14" style="44" customWidth="1"/>
    <col min="33" max="16384" width="9.140625" style="44"/>
  </cols>
  <sheetData>
    <row r="1" spans="1:32" ht="18.75" hidden="1" customHeight="1" outlineLevel="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R1" s="46"/>
      <c r="S1" s="46"/>
      <c r="T1" s="46"/>
      <c r="U1" s="46"/>
      <c r="V1" s="46"/>
      <c r="AD1" s="385" t="s">
        <v>241</v>
      </c>
      <c r="AE1" s="385"/>
      <c r="AF1" s="385"/>
    </row>
    <row r="2" spans="1:32" ht="18.75" hidden="1" customHeight="1" outlineLevel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R2" s="46"/>
      <c r="S2" s="46"/>
      <c r="T2" s="46"/>
      <c r="U2" s="46"/>
      <c r="V2" s="46"/>
      <c r="AD2" s="385"/>
      <c r="AE2" s="385"/>
      <c r="AF2" s="385"/>
    </row>
    <row r="3" spans="1:32" s="105" customFormat="1" ht="18.75" customHeight="1" collapsed="1">
      <c r="A3" s="281" t="s">
        <v>252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81"/>
    </row>
    <row r="4" spans="1:32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</row>
    <row r="5" spans="1:32" ht="27.75" customHeight="1">
      <c r="A5" s="424" t="s">
        <v>53</v>
      </c>
      <c r="B5" s="418" t="s">
        <v>196</v>
      </c>
      <c r="C5" s="419"/>
      <c r="D5" s="407" t="s">
        <v>197</v>
      </c>
      <c r="E5" s="408"/>
      <c r="F5" s="408"/>
      <c r="G5" s="294" t="s">
        <v>347</v>
      </c>
      <c r="H5" s="294"/>
      <c r="I5" s="294"/>
      <c r="J5" s="294"/>
      <c r="K5" s="294"/>
      <c r="L5" s="294"/>
      <c r="M5" s="294"/>
      <c r="N5" s="407" t="s">
        <v>198</v>
      </c>
      <c r="O5" s="408"/>
      <c r="P5" s="408"/>
      <c r="Q5" s="429"/>
      <c r="R5" s="399" t="s">
        <v>306</v>
      </c>
      <c r="S5" s="400"/>
      <c r="T5" s="400"/>
      <c r="U5" s="400"/>
      <c r="V5" s="400"/>
      <c r="W5" s="400"/>
      <c r="X5" s="400"/>
      <c r="Y5" s="400"/>
      <c r="Z5" s="400"/>
      <c r="AA5" s="400"/>
      <c r="AB5" s="400"/>
      <c r="AC5" s="400"/>
      <c r="AD5" s="400"/>
      <c r="AE5" s="400"/>
      <c r="AF5" s="401"/>
    </row>
    <row r="6" spans="1:32" ht="48.75" customHeight="1">
      <c r="A6" s="425"/>
      <c r="B6" s="422"/>
      <c r="C6" s="423"/>
      <c r="D6" s="409"/>
      <c r="E6" s="410"/>
      <c r="F6" s="410"/>
      <c r="G6" s="294"/>
      <c r="H6" s="294"/>
      <c r="I6" s="294"/>
      <c r="J6" s="294"/>
      <c r="K6" s="294"/>
      <c r="L6" s="294"/>
      <c r="M6" s="294"/>
      <c r="N6" s="409"/>
      <c r="O6" s="410"/>
      <c r="P6" s="410"/>
      <c r="Q6" s="430"/>
      <c r="R6" s="402" t="s">
        <v>199</v>
      </c>
      <c r="S6" s="403"/>
      <c r="T6" s="404"/>
      <c r="U6" s="402" t="s">
        <v>200</v>
      </c>
      <c r="V6" s="403"/>
      <c r="W6" s="404"/>
      <c r="X6" s="402" t="s">
        <v>41</v>
      </c>
      <c r="Y6" s="403"/>
      <c r="Z6" s="404"/>
      <c r="AA6" s="399" t="s">
        <v>201</v>
      </c>
      <c r="AB6" s="400"/>
      <c r="AC6" s="401"/>
      <c r="AD6" s="399" t="s">
        <v>202</v>
      </c>
      <c r="AE6" s="400"/>
      <c r="AF6" s="401"/>
    </row>
    <row r="7" spans="1:32" ht="18.75" customHeight="1">
      <c r="A7" s="82">
        <v>1</v>
      </c>
      <c r="B7" s="413">
        <v>2</v>
      </c>
      <c r="C7" s="414"/>
      <c r="D7" s="346">
        <v>3</v>
      </c>
      <c r="E7" s="378"/>
      <c r="F7" s="378"/>
      <c r="G7" s="330">
        <v>4</v>
      </c>
      <c r="H7" s="330"/>
      <c r="I7" s="330"/>
      <c r="J7" s="330"/>
      <c r="K7" s="330"/>
      <c r="L7" s="330"/>
      <c r="M7" s="330"/>
      <c r="N7" s="346">
        <v>5</v>
      </c>
      <c r="O7" s="378"/>
      <c r="P7" s="378"/>
      <c r="Q7" s="347"/>
      <c r="R7" s="346">
        <v>6</v>
      </c>
      <c r="S7" s="378"/>
      <c r="T7" s="347"/>
      <c r="U7" s="346">
        <v>7</v>
      </c>
      <c r="V7" s="378"/>
      <c r="W7" s="347"/>
      <c r="X7" s="362">
        <v>8</v>
      </c>
      <c r="Y7" s="372"/>
      <c r="Z7" s="363"/>
      <c r="AA7" s="362">
        <v>9</v>
      </c>
      <c r="AB7" s="372"/>
      <c r="AC7" s="363"/>
      <c r="AD7" s="362">
        <v>10</v>
      </c>
      <c r="AE7" s="372"/>
      <c r="AF7" s="363"/>
    </row>
    <row r="8" spans="1:32" ht="20.100000000000001" customHeight="1">
      <c r="A8" s="82"/>
      <c r="B8" s="405"/>
      <c r="C8" s="406"/>
      <c r="D8" s="353"/>
      <c r="E8" s="354"/>
      <c r="F8" s="354"/>
      <c r="G8" s="366"/>
      <c r="H8" s="366"/>
      <c r="I8" s="366"/>
      <c r="J8" s="366"/>
      <c r="K8" s="366"/>
      <c r="L8" s="366"/>
      <c r="M8" s="366"/>
      <c r="N8" s="343"/>
      <c r="O8" s="348"/>
      <c r="P8" s="348"/>
      <c r="Q8" s="344"/>
      <c r="R8" s="343"/>
      <c r="S8" s="348"/>
      <c r="T8" s="344"/>
      <c r="U8" s="343"/>
      <c r="V8" s="348"/>
      <c r="W8" s="344"/>
      <c r="X8" s="343"/>
      <c r="Y8" s="348"/>
      <c r="Z8" s="344"/>
      <c r="AA8" s="343"/>
      <c r="AB8" s="348"/>
      <c r="AC8" s="344"/>
      <c r="AD8" s="343"/>
      <c r="AE8" s="348"/>
      <c r="AF8" s="344"/>
    </row>
    <row r="9" spans="1:32" ht="20.100000000000001" customHeight="1">
      <c r="A9" s="82"/>
      <c r="B9" s="405"/>
      <c r="C9" s="406"/>
      <c r="D9" s="353"/>
      <c r="E9" s="354"/>
      <c r="F9" s="354"/>
      <c r="G9" s="366"/>
      <c r="H9" s="366"/>
      <c r="I9" s="366"/>
      <c r="J9" s="366"/>
      <c r="K9" s="366"/>
      <c r="L9" s="366"/>
      <c r="M9" s="366"/>
      <c r="N9" s="343"/>
      <c r="O9" s="348"/>
      <c r="P9" s="348"/>
      <c r="Q9" s="344"/>
      <c r="R9" s="343"/>
      <c r="S9" s="348"/>
      <c r="T9" s="344"/>
      <c r="U9" s="343"/>
      <c r="V9" s="348"/>
      <c r="W9" s="344"/>
      <c r="X9" s="343"/>
      <c r="Y9" s="348"/>
      <c r="Z9" s="344"/>
      <c r="AA9" s="343"/>
      <c r="AB9" s="348"/>
      <c r="AC9" s="344"/>
      <c r="AD9" s="343"/>
      <c r="AE9" s="348"/>
      <c r="AF9" s="344"/>
    </row>
    <row r="10" spans="1:32" ht="20.100000000000001" customHeight="1">
      <c r="A10" s="82"/>
      <c r="B10" s="405"/>
      <c r="C10" s="406"/>
      <c r="D10" s="353"/>
      <c r="E10" s="354"/>
      <c r="F10" s="354"/>
      <c r="G10" s="366"/>
      <c r="H10" s="366"/>
      <c r="I10" s="366"/>
      <c r="J10" s="366"/>
      <c r="K10" s="366"/>
      <c r="L10" s="366"/>
      <c r="M10" s="366"/>
      <c r="N10" s="343"/>
      <c r="O10" s="348"/>
      <c r="P10" s="348"/>
      <c r="Q10" s="344"/>
      <c r="R10" s="343"/>
      <c r="S10" s="348"/>
      <c r="T10" s="344"/>
      <c r="U10" s="343"/>
      <c r="V10" s="348"/>
      <c r="W10" s="344"/>
      <c r="X10" s="343"/>
      <c r="Y10" s="348"/>
      <c r="Z10" s="344"/>
      <c r="AA10" s="343"/>
      <c r="AB10" s="348"/>
      <c r="AC10" s="344"/>
      <c r="AD10" s="343"/>
      <c r="AE10" s="348"/>
      <c r="AF10" s="344"/>
    </row>
    <row r="11" spans="1:32" ht="20.100000000000001" customHeight="1">
      <c r="A11" s="82"/>
      <c r="B11" s="405"/>
      <c r="C11" s="406"/>
      <c r="D11" s="353"/>
      <c r="E11" s="354"/>
      <c r="F11" s="354"/>
      <c r="G11" s="366"/>
      <c r="H11" s="366"/>
      <c r="I11" s="366"/>
      <c r="J11" s="366"/>
      <c r="K11" s="366"/>
      <c r="L11" s="366"/>
      <c r="M11" s="366"/>
      <c r="N11" s="343"/>
      <c r="O11" s="348"/>
      <c r="P11" s="348"/>
      <c r="Q11" s="344"/>
      <c r="R11" s="343"/>
      <c r="S11" s="348"/>
      <c r="T11" s="344"/>
      <c r="U11" s="343"/>
      <c r="V11" s="348"/>
      <c r="W11" s="344"/>
      <c r="X11" s="343"/>
      <c r="Y11" s="348"/>
      <c r="Z11" s="344"/>
      <c r="AA11" s="343"/>
      <c r="AB11" s="348"/>
      <c r="AC11" s="344"/>
      <c r="AD11" s="343"/>
      <c r="AE11" s="348"/>
      <c r="AF11" s="344"/>
    </row>
    <row r="12" spans="1:32" ht="24.95" customHeight="1">
      <c r="A12" s="426" t="s">
        <v>58</v>
      </c>
      <c r="B12" s="427"/>
      <c r="C12" s="427"/>
      <c r="D12" s="427"/>
      <c r="E12" s="427"/>
      <c r="F12" s="427"/>
      <c r="G12" s="427"/>
      <c r="H12" s="427"/>
      <c r="I12" s="427"/>
      <c r="J12" s="427"/>
      <c r="K12" s="427"/>
      <c r="L12" s="427"/>
      <c r="M12" s="428"/>
      <c r="N12" s="343"/>
      <c r="O12" s="348"/>
      <c r="P12" s="348"/>
      <c r="Q12" s="344"/>
      <c r="R12" s="343"/>
      <c r="S12" s="348"/>
      <c r="T12" s="344"/>
      <c r="U12" s="343"/>
      <c r="V12" s="348"/>
      <c r="W12" s="344"/>
      <c r="X12" s="343"/>
      <c r="Y12" s="348"/>
      <c r="Z12" s="344"/>
      <c r="AA12" s="343"/>
      <c r="AB12" s="348"/>
      <c r="AC12" s="344"/>
      <c r="AD12" s="343"/>
      <c r="AE12" s="348"/>
      <c r="AF12" s="344"/>
    </row>
    <row r="13" spans="1:32" ht="11.25" customHeight="1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83"/>
      <c r="AF13" s="83"/>
    </row>
    <row r="14" spans="1:32" ht="10.5" customHeight="1">
      <c r="A14" s="84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5"/>
      <c r="O14" s="85"/>
      <c r="P14" s="85"/>
      <c r="Q14" s="85"/>
      <c r="R14" s="86"/>
      <c r="S14" s="86"/>
      <c r="T14" s="86"/>
      <c r="U14" s="86"/>
      <c r="V14" s="86"/>
      <c r="W14" s="86"/>
      <c r="X14" s="87"/>
      <c r="Y14" s="87"/>
      <c r="Z14" s="87"/>
      <c r="AA14" s="87"/>
      <c r="AB14" s="87"/>
      <c r="AC14" s="87"/>
      <c r="AD14" s="87"/>
      <c r="AE14" s="88"/>
      <c r="AF14" s="88"/>
    </row>
    <row r="15" spans="1:32" s="106" customFormat="1" ht="18.75" customHeight="1">
      <c r="A15" s="281" t="s">
        <v>253</v>
      </c>
      <c r="B15" s="281"/>
      <c r="C15" s="281"/>
      <c r="D15" s="281"/>
      <c r="E15" s="281"/>
      <c r="F15" s="281"/>
      <c r="G15" s="281"/>
      <c r="H15" s="281"/>
      <c r="I15" s="281"/>
      <c r="J15" s="281"/>
      <c r="K15" s="281"/>
      <c r="L15" s="281"/>
      <c r="M15" s="281"/>
      <c r="N15" s="281"/>
      <c r="O15" s="281"/>
      <c r="P15" s="281"/>
      <c r="Q15" s="281"/>
      <c r="R15" s="281"/>
      <c r="S15" s="281"/>
      <c r="T15" s="281"/>
      <c r="U15" s="281"/>
      <c r="V15" s="281"/>
      <c r="W15" s="281"/>
      <c r="X15" s="281"/>
      <c r="Y15" s="281"/>
      <c r="Z15" s="281"/>
      <c r="AA15" s="281"/>
      <c r="AB15" s="281"/>
      <c r="AC15" s="281"/>
      <c r="AD15" s="281"/>
      <c r="AE15" s="281"/>
      <c r="AF15" s="281"/>
    </row>
    <row r="16" spans="1:32" s="80" customFormat="1" ht="18.75" customHeight="1"/>
    <row r="17" spans="1:32" ht="29.25" customHeight="1">
      <c r="A17" s="439" t="s">
        <v>53</v>
      </c>
      <c r="B17" s="418" t="s">
        <v>203</v>
      </c>
      <c r="C17" s="419"/>
      <c r="D17" s="294" t="s">
        <v>196</v>
      </c>
      <c r="E17" s="294"/>
      <c r="F17" s="294"/>
      <c r="G17" s="294"/>
      <c r="H17" s="294" t="s">
        <v>347</v>
      </c>
      <c r="I17" s="294"/>
      <c r="J17" s="294"/>
      <c r="K17" s="294"/>
      <c r="L17" s="294"/>
      <c r="M17" s="294"/>
      <c r="N17" s="294"/>
      <c r="O17" s="294"/>
      <c r="P17" s="294"/>
      <c r="Q17" s="294"/>
      <c r="R17" s="294" t="s">
        <v>204</v>
      </c>
      <c r="S17" s="294"/>
      <c r="T17" s="294"/>
      <c r="U17" s="294"/>
      <c r="V17" s="294"/>
      <c r="W17" s="288" t="s">
        <v>205</v>
      </c>
      <c r="X17" s="288"/>
      <c r="Y17" s="288"/>
      <c r="Z17" s="288"/>
      <c r="AA17" s="288"/>
      <c r="AB17" s="288"/>
      <c r="AC17" s="288"/>
      <c r="AD17" s="288"/>
      <c r="AE17" s="288"/>
      <c r="AF17" s="288"/>
    </row>
    <row r="18" spans="1:32" ht="24.95" customHeight="1">
      <c r="A18" s="439"/>
      <c r="B18" s="420"/>
      <c r="C18" s="421"/>
      <c r="D18" s="294"/>
      <c r="E18" s="294"/>
      <c r="F18" s="294"/>
      <c r="G18" s="294"/>
      <c r="H18" s="294"/>
      <c r="I18" s="294"/>
      <c r="J18" s="294"/>
      <c r="K18" s="294"/>
      <c r="L18" s="294"/>
      <c r="M18" s="294"/>
      <c r="N18" s="294"/>
      <c r="O18" s="294"/>
      <c r="P18" s="294"/>
      <c r="Q18" s="294"/>
      <c r="R18" s="294"/>
      <c r="S18" s="294"/>
      <c r="T18" s="294"/>
      <c r="U18" s="294"/>
      <c r="V18" s="294"/>
      <c r="W18" s="288" t="s">
        <v>311</v>
      </c>
      <c r="X18" s="288"/>
      <c r="Y18" s="407" t="s">
        <v>247</v>
      </c>
      <c r="Z18" s="429"/>
      <c r="AA18" s="407" t="s">
        <v>248</v>
      </c>
      <c r="AB18" s="429"/>
      <c r="AC18" s="407" t="s">
        <v>274</v>
      </c>
      <c r="AD18" s="429"/>
      <c r="AE18" s="407" t="s">
        <v>275</v>
      </c>
      <c r="AF18" s="429"/>
    </row>
    <row r="19" spans="1:32" ht="24.95" customHeight="1">
      <c r="A19" s="439"/>
      <c r="B19" s="422"/>
      <c r="C19" s="423"/>
      <c r="D19" s="294"/>
      <c r="E19" s="294"/>
      <c r="F19" s="294"/>
      <c r="G19" s="294"/>
      <c r="H19" s="294"/>
      <c r="I19" s="294"/>
      <c r="J19" s="294"/>
      <c r="K19" s="294"/>
      <c r="L19" s="294"/>
      <c r="M19" s="294"/>
      <c r="N19" s="294"/>
      <c r="O19" s="294"/>
      <c r="P19" s="294"/>
      <c r="Q19" s="294"/>
      <c r="R19" s="294"/>
      <c r="S19" s="294"/>
      <c r="T19" s="294"/>
      <c r="U19" s="294"/>
      <c r="V19" s="294"/>
      <c r="W19" s="288"/>
      <c r="X19" s="288"/>
      <c r="Y19" s="409"/>
      <c r="Z19" s="430"/>
      <c r="AA19" s="409"/>
      <c r="AB19" s="430"/>
      <c r="AC19" s="409"/>
      <c r="AD19" s="430"/>
      <c r="AE19" s="409"/>
      <c r="AF19" s="430"/>
    </row>
    <row r="20" spans="1:32" ht="18.75" customHeight="1">
      <c r="A20" s="89">
        <v>1</v>
      </c>
      <c r="B20" s="413">
        <v>2</v>
      </c>
      <c r="C20" s="414"/>
      <c r="D20" s="330">
        <v>3</v>
      </c>
      <c r="E20" s="330"/>
      <c r="F20" s="330"/>
      <c r="G20" s="330"/>
      <c r="H20" s="330">
        <v>4</v>
      </c>
      <c r="I20" s="330"/>
      <c r="J20" s="330"/>
      <c r="K20" s="330"/>
      <c r="L20" s="330"/>
      <c r="M20" s="330"/>
      <c r="N20" s="330"/>
      <c r="O20" s="330"/>
      <c r="P20" s="330"/>
      <c r="Q20" s="330"/>
      <c r="R20" s="330">
        <v>5</v>
      </c>
      <c r="S20" s="330"/>
      <c r="T20" s="330"/>
      <c r="U20" s="330"/>
      <c r="V20" s="330"/>
      <c r="W20" s="330">
        <v>6</v>
      </c>
      <c r="X20" s="330"/>
      <c r="Y20" s="360">
        <v>7</v>
      </c>
      <c r="Z20" s="360"/>
      <c r="AA20" s="360">
        <v>8</v>
      </c>
      <c r="AB20" s="360"/>
      <c r="AC20" s="360">
        <v>9</v>
      </c>
      <c r="AD20" s="360"/>
      <c r="AE20" s="360">
        <v>10</v>
      </c>
      <c r="AF20" s="360"/>
    </row>
    <row r="21" spans="1:32" ht="20.100000000000001" customHeight="1">
      <c r="A21" s="90"/>
      <c r="B21" s="411"/>
      <c r="C21" s="412"/>
      <c r="D21" s="366"/>
      <c r="E21" s="366"/>
      <c r="F21" s="366"/>
      <c r="G21" s="366"/>
      <c r="H21" s="364"/>
      <c r="I21" s="364"/>
      <c r="J21" s="364"/>
      <c r="K21" s="364"/>
      <c r="L21" s="364"/>
      <c r="M21" s="364"/>
      <c r="N21" s="364"/>
      <c r="O21" s="364"/>
      <c r="P21" s="364"/>
      <c r="Q21" s="364"/>
      <c r="R21" s="395"/>
      <c r="S21" s="395"/>
      <c r="T21" s="395"/>
      <c r="U21" s="395"/>
      <c r="V21" s="395"/>
      <c r="W21" s="356"/>
      <c r="X21" s="356"/>
      <c r="Y21" s="356"/>
      <c r="Z21" s="356"/>
      <c r="AA21" s="356"/>
      <c r="AB21" s="356"/>
      <c r="AC21" s="356"/>
      <c r="AD21" s="356"/>
      <c r="AE21" s="345"/>
      <c r="AF21" s="345"/>
    </row>
    <row r="22" spans="1:32" ht="20.100000000000001" customHeight="1">
      <c r="A22" s="90"/>
      <c r="B22" s="411"/>
      <c r="C22" s="412"/>
      <c r="D22" s="366"/>
      <c r="E22" s="366"/>
      <c r="F22" s="366"/>
      <c r="G22" s="366"/>
      <c r="H22" s="364"/>
      <c r="I22" s="364"/>
      <c r="J22" s="364"/>
      <c r="K22" s="364"/>
      <c r="L22" s="364"/>
      <c r="M22" s="364"/>
      <c r="N22" s="364"/>
      <c r="O22" s="364"/>
      <c r="P22" s="364"/>
      <c r="Q22" s="364"/>
      <c r="R22" s="395"/>
      <c r="S22" s="395"/>
      <c r="T22" s="395"/>
      <c r="U22" s="395"/>
      <c r="V22" s="395"/>
      <c r="W22" s="356"/>
      <c r="X22" s="356"/>
      <c r="Y22" s="356"/>
      <c r="Z22" s="356"/>
      <c r="AA22" s="356"/>
      <c r="AB22" s="356"/>
      <c r="AC22" s="356"/>
      <c r="AD22" s="356"/>
      <c r="AE22" s="345"/>
      <c r="AF22" s="345"/>
    </row>
    <row r="23" spans="1:32" ht="20.100000000000001" customHeight="1">
      <c r="A23" s="90"/>
      <c r="B23" s="411"/>
      <c r="C23" s="412"/>
      <c r="D23" s="366"/>
      <c r="E23" s="366"/>
      <c r="F23" s="366"/>
      <c r="G23" s="366"/>
      <c r="H23" s="364"/>
      <c r="I23" s="364"/>
      <c r="J23" s="364"/>
      <c r="K23" s="364"/>
      <c r="L23" s="364"/>
      <c r="M23" s="364"/>
      <c r="N23" s="364"/>
      <c r="O23" s="364"/>
      <c r="P23" s="364"/>
      <c r="Q23" s="364"/>
      <c r="R23" s="395"/>
      <c r="S23" s="395"/>
      <c r="T23" s="395"/>
      <c r="U23" s="395"/>
      <c r="V23" s="395"/>
      <c r="W23" s="356"/>
      <c r="X23" s="356"/>
      <c r="Y23" s="356"/>
      <c r="Z23" s="356"/>
      <c r="AA23" s="356"/>
      <c r="AB23" s="356"/>
      <c r="AC23" s="356"/>
      <c r="AD23" s="356"/>
      <c r="AE23" s="345"/>
      <c r="AF23" s="345"/>
    </row>
    <row r="24" spans="1:32" ht="20.100000000000001" customHeight="1">
      <c r="A24" s="90"/>
      <c r="B24" s="411"/>
      <c r="C24" s="412"/>
      <c r="D24" s="366"/>
      <c r="E24" s="366"/>
      <c r="F24" s="366"/>
      <c r="G24" s="366"/>
      <c r="H24" s="364"/>
      <c r="I24" s="364"/>
      <c r="J24" s="364"/>
      <c r="K24" s="364"/>
      <c r="L24" s="364"/>
      <c r="M24" s="364"/>
      <c r="N24" s="364"/>
      <c r="O24" s="364"/>
      <c r="P24" s="364"/>
      <c r="Q24" s="364"/>
      <c r="R24" s="395"/>
      <c r="S24" s="395"/>
      <c r="T24" s="395"/>
      <c r="U24" s="395"/>
      <c r="V24" s="395"/>
      <c r="W24" s="356"/>
      <c r="X24" s="356"/>
      <c r="Y24" s="356"/>
      <c r="Z24" s="356"/>
      <c r="AA24" s="356"/>
      <c r="AB24" s="356"/>
      <c r="AC24" s="356"/>
      <c r="AD24" s="356"/>
      <c r="AE24" s="345"/>
      <c r="AF24" s="345"/>
    </row>
    <row r="25" spans="1:32" ht="24.95" customHeight="1">
      <c r="A25" s="417" t="s">
        <v>58</v>
      </c>
      <c r="B25" s="417"/>
      <c r="C25" s="417"/>
      <c r="D25" s="417"/>
      <c r="E25" s="417"/>
      <c r="F25" s="417"/>
      <c r="G25" s="417"/>
      <c r="H25" s="417"/>
      <c r="I25" s="417"/>
      <c r="J25" s="417"/>
      <c r="K25" s="417"/>
      <c r="L25" s="417"/>
      <c r="M25" s="417"/>
      <c r="N25" s="417"/>
      <c r="O25" s="417"/>
      <c r="P25" s="417"/>
      <c r="Q25" s="417"/>
      <c r="R25" s="417"/>
      <c r="S25" s="417"/>
      <c r="T25" s="417"/>
      <c r="U25" s="417"/>
      <c r="V25" s="417"/>
      <c r="W25" s="356"/>
      <c r="X25" s="356"/>
      <c r="Y25" s="356"/>
      <c r="Z25" s="356"/>
      <c r="AA25" s="356"/>
      <c r="AB25" s="356"/>
      <c r="AC25" s="356"/>
      <c r="AD25" s="356"/>
      <c r="AE25" s="345"/>
      <c r="AF25" s="345"/>
    </row>
    <row r="26" spans="1:32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R26" s="46"/>
      <c r="S26" s="46"/>
      <c r="T26" s="46"/>
      <c r="U26" s="46"/>
      <c r="V26" s="46"/>
      <c r="AF26" s="46"/>
    </row>
    <row r="27" spans="1:32" ht="16.5" customHeight="1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R27" s="46"/>
      <c r="S27" s="46"/>
      <c r="T27" s="46"/>
      <c r="U27" s="46"/>
      <c r="V27" s="46"/>
      <c r="AF27" s="46"/>
    </row>
    <row r="28" spans="1:32" s="106" customFormat="1" ht="18.75" customHeight="1">
      <c r="A28" s="281" t="s">
        <v>217</v>
      </c>
      <c r="B28" s="281"/>
      <c r="C28" s="281"/>
      <c r="D28" s="281"/>
      <c r="E28" s="281"/>
      <c r="F28" s="281"/>
      <c r="G28" s="281"/>
      <c r="H28" s="281"/>
      <c r="I28" s="281"/>
      <c r="J28" s="281"/>
      <c r="K28" s="281"/>
      <c r="L28" s="281"/>
      <c r="M28" s="281"/>
      <c r="N28" s="281"/>
      <c r="O28" s="281"/>
      <c r="P28" s="281"/>
      <c r="Q28" s="281"/>
      <c r="R28" s="281"/>
      <c r="S28" s="281"/>
      <c r="T28" s="281"/>
      <c r="U28" s="281"/>
      <c r="V28" s="281"/>
      <c r="W28" s="281"/>
      <c r="X28" s="281"/>
      <c r="Y28" s="281"/>
      <c r="Z28" s="281"/>
      <c r="AA28" s="281"/>
      <c r="AB28" s="281"/>
      <c r="AC28" s="281"/>
      <c r="AD28" s="281"/>
      <c r="AE28" s="281"/>
      <c r="AF28" s="281"/>
    </row>
    <row r="29" spans="1:32">
      <c r="A29" s="91"/>
      <c r="B29" s="91"/>
      <c r="C29" s="91"/>
      <c r="D29" s="91"/>
      <c r="E29" s="91"/>
      <c r="F29" s="91"/>
      <c r="G29" s="91"/>
      <c r="H29" s="91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1"/>
      <c r="Z29" s="435"/>
      <c r="AA29" s="435"/>
      <c r="AB29" s="435"/>
      <c r="AD29" s="435" t="s">
        <v>237</v>
      </c>
      <c r="AE29" s="435"/>
      <c r="AF29" s="435"/>
    </row>
    <row r="30" spans="1:32" ht="24.95" customHeight="1">
      <c r="A30" s="424" t="s">
        <v>53</v>
      </c>
      <c r="B30" s="418" t="s">
        <v>254</v>
      </c>
      <c r="C30" s="441"/>
      <c r="D30" s="441"/>
      <c r="E30" s="441"/>
      <c r="F30" s="441"/>
      <c r="G30" s="441"/>
      <c r="H30" s="441"/>
      <c r="I30" s="441"/>
      <c r="J30" s="441"/>
      <c r="K30" s="441"/>
      <c r="L30" s="419"/>
      <c r="M30" s="432" t="s">
        <v>57</v>
      </c>
      <c r="N30" s="433"/>
      <c r="O30" s="433"/>
      <c r="P30" s="434"/>
      <c r="Q30" s="432" t="s">
        <v>88</v>
      </c>
      <c r="R30" s="433"/>
      <c r="S30" s="433"/>
      <c r="T30" s="434"/>
      <c r="U30" s="432" t="s">
        <v>314</v>
      </c>
      <c r="V30" s="433"/>
      <c r="W30" s="433"/>
      <c r="X30" s="434"/>
      <c r="Y30" s="432" t="s">
        <v>128</v>
      </c>
      <c r="Z30" s="433"/>
      <c r="AA30" s="433"/>
      <c r="AB30" s="434"/>
      <c r="AC30" s="432" t="s">
        <v>58</v>
      </c>
      <c r="AD30" s="433"/>
      <c r="AE30" s="433"/>
      <c r="AF30" s="434"/>
    </row>
    <row r="31" spans="1:32" ht="24.95" customHeight="1">
      <c r="A31" s="438"/>
      <c r="B31" s="420"/>
      <c r="C31" s="442"/>
      <c r="D31" s="442"/>
      <c r="E31" s="442"/>
      <c r="F31" s="442"/>
      <c r="G31" s="442"/>
      <c r="H31" s="442"/>
      <c r="I31" s="442"/>
      <c r="J31" s="442"/>
      <c r="K31" s="442"/>
      <c r="L31" s="421"/>
      <c r="M31" s="415" t="s">
        <v>247</v>
      </c>
      <c r="N31" s="415" t="s">
        <v>248</v>
      </c>
      <c r="O31" s="415" t="s">
        <v>367</v>
      </c>
      <c r="P31" s="415" t="s">
        <v>368</v>
      </c>
      <c r="Q31" s="415" t="s">
        <v>247</v>
      </c>
      <c r="R31" s="415" t="s">
        <v>248</v>
      </c>
      <c r="S31" s="415" t="s">
        <v>367</v>
      </c>
      <c r="T31" s="415" t="s">
        <v>368</v>
      </c>
      <c r="U31" s="415" t="s">
        <v>247</v>
      </c>
      <c r="V31" s="415" t="s">
        <v>248</v>
      </c>
      <c r="W31" s="415" t="s">
        <v>367</v>
      </c>
      <c r="X31" s="415" t="s">
        <v>368</v>
      </c>
      <c r="Y31" s="415" t="s">
        <v>247</v>
      </c>
      <c r="Z31" s="415" t="s">
        <v>248</v>
      </c>
      <c r="AA31" s="415" t="s">
        <v>367</v>
      </c>
      <c r="AB31" s="415" t="s">
        <v>368</v>
      </c>
      <c r="AC31" s="415" t="s">
        <v>247</v>
      </c>
      <c r="AD31" s="415" t="s">
        <v>248</v>
      </c>
      <c r="AE31" s="415" t="s">
        <v>367</v>
      </c>
      <c r="AF31" s="415" t="s">
        <v>368</v>
      </c>
    </row>
    <row r="32" spans="1:32" ht="36.75" customHeight="1">
      <c r="A32" s="425"/>
      <c r="B32" s="422"/>
      <c r="C32" s="443"/>
      <c r="D32" s="443"/>
      <c r="E32" s="443"/>
      <c r="F32" s="443"/>
      <c r="G32" s="443"/>
      <c r="H32" s="443"/>
      <c r="I32" s="443"/>
      <c r="J32" s="443"/>
      <c r="K32" s="443"/>
      <c r="L32" s="423"/>
      <c r="M32" s="416"/>
      <c r="N32" s="416"/>
      <c r="O32" s="416"/>
      <c r="P32" s="416"/>
      <c r="Q32" s="416"/>
      <c r="R32" s="416"/>
      <c r="S32" s="416"/>
      <c r="T32" s="416"/>
      <c r="U32" s="416"/>
      <c r="V32" s="416"/>
      <c r="W32" s="416"/>
      <c r="X32" s="416"/>
      <c r="Y32" s="416"/>
      <c r="Z32" s="416"/>
      <c r="AA32" s="416"/>
      <c r="AB32" s="416"/>
      <c r="AC32" s="416"/>
      <c r="AD32" s="416"/>
      <c r="AE32" s="416"/>
      <c r="AF32" s="416"/>
    </row>
    <row r="33" spans="1:32" ht="18.75" customHeight="1">
      <c r="A33" s="90">
        <v>1</v>
      </c>
      <c r="B33" s="412">
        <v>2</v>
      </c>
      <c r="C33" s="437"/>
      <c r="D33" s="437"/>
      <c r="E33" s="437"/>
      <c r="F33" s="437"/>
      <c r="G33" s="437"/>
      <c r="H33" s="437"/>
      <c r="I33" s="437"/>
      <c r="J33" s="437"/>
      <c r="K33" s="437"/>
      <c r="L33" s="437"/>
      <c r="M33" s="39">
        <v>3</v>
      </c>
      <c r="N33" s="39">
        <v>4</v>
      </c>
      <c r="O33" s="39">
        <v>5</v>
      </c>
      <c r="P33" s="39">
        <v>6</v>
      </c>
      <c r="Q33" s="39">
        <v>7</v>
      </c>
      <c r="R33" s="39">
        <v>8</v>
      </c>
      <c r="S33" s="39">
        <v>9</v>
      </c>
      <c r="T33" s="39">
        <v>10</v>
      </c>
      <c r="U33" s="39">
        <v>11</v>
      </c>
      <c r="V33" s="39">
        <v>12</v>
      </c>
      <c r="W33" s="39">
        <v>13</v>
      </c>
      <c r="X33" s="39">
        <v>14</v>
      </c>
      <c r="Y33" s="39">
        <v>15</v>
      </c>
      <c r="Z33" s="39">
        <v>16</v>
      </c>
      <c r="AA33" s="39">
        <v>17</v>
      </c>
      <c r="AB33" s="39">
        <v>18</v>
      </c>
      <c r="AC33" s="39">
        <v>19</v>
      </c>
      <c r="AD33" s="39">
        <v>20</v>
      </c>
      <c r="AE33" s="39">
        <v>21</v>
      </c>
      <c r="AF33" s="39">
        <v>22</v>
      </c>
    </row>
    <row r="34" spans="1:32" s="206" customFormat="1" ht="18.75" customHeight="1">
      <c r="A34" s="209">
        <v>1</v>
      </c>
      <c r="B34" s="444" t="s">
        <v>499</v>
      </c>
      <c r="C34" s="445"/>
      <c r="D34" s="445"/>
      <c r="E34" s="445"/>
      <c r="F34" s="445"/>
      <c r="G34" s="445"/>
      <c r="H34" s="445"/>
      <c r="I34" s="445"/>
      <c r="J34" s="445"/>
      <c r="K34" s="445"/>
      <c r="L34" s="446"/>
      <c r="M34" s="207"/>
      <c r="N34" s="207"/>
      <c r="O34" s="207"/>
      <c r="P34" s="207"/>
      <c r="Q34" s="207">
        <f>Q35+Q37</f>
        <v>475</v>
      </c>
      <c r="R34" s="221">
        <f t="shared" ref="R34:S34" si="0">R35+R37</f>
        <v>0</v>
      </c>
      <c r="S34" s="221">
        <f t="shared" si="0"/>
        <v>-475</v>
      </c>
      <c r="T34" s="220"/>
      <c r="U34" s="207">
        <f t="shared" ref="U34:AB34" si="1">SUM(U35:U40)</f>
        <v>0</v>
      </c>
      <c r="V34" s="207">
        <f t="shared" si="1"/>
        <v>0</v>
      </c>
      <c r="W34" s="207">
        <f t="shared" si="1"/>
        <v>0</v>
      </c>
      <c r="X34" s="207">
        <f t="shared" si="1"/>
        <v>0</v>
      </c>
      <c r="Y34" s="207">
        <f t="shared" si="1"/>
        <v>0</v>
      </c>
      <c r="Z34" s="207">
        <f t="shared" si="1"/>
        <v>0</v>
      </c>
      <c r="AA34" s="207">
        <f t="shared" si="1"/>
        <v>0</v>
      </c>
      <c r="AB34" s="207">
        <f t="shared" si="1"/>
        <v>0</v>
      </c>
      <c r="AC34" s="221">
        <f>AC35+AC37</f>
        <v>475</v>
      </c>
      <c r="AD34" s="221">
        <f t="shared" ref="AD34" si="2">AD35+AD37</f>
        <v>0</v>
      </c>
      <c r="AE34" s="221">
        <f t="shared" ref="AE34" si="3">AE35+AE37</f>
        <v>-475</v>
      </c>
      <c r="AF34" s="220">
        <f t="shared" ref="AF34" si="4">AF35+AF37</f>
        <v>0</v>
      </c>
    </row>
    <row r="35" spans="1:32" ht="20.100000000000001" customHeight="1">
      <c r="A35" s="82"/>
      <c r="B35" s="397" t="s">
        <v>586</v>
      </c>
      <c r="C35" s="397"/>
      <c r="D35" s="397"/>
      <c r="E35" s="397"/>
      <c r="F35" s="397"/>
      <c r="G35" s="397"/>
      <c r="H35" s="397"/>
      <c r="I35" s="397"/>
      <c r="J35" s="397"/>
      <c r="K35" s="397"/>
      <c r="L35" s="398"/>
      <c r="M35" s="39"/>
      <c r="N35" s="39"/>
      <c r="O35" s="39"/>
      <c r="P35" s="40"/>
      <c r="Q35" s="228">
        <v>475</v>
      </c>
      <c r="R35" s="39">
        <f>SUM(R36:R41)</f>
        <v>0</v>
      </c>
      <c r="S35" s="39">
        <f t="shared" ref="S35:S42" si="5">R35-Q35</f>
        <v>-475</v>
      </c>
      <c r="T35" s="40"/>
      <c r="U35" s="39"/>
      <c r="V35" s="203"/>
      <c r="W35" s="39"/>
      <c r="X35" s="40"/>
      <c r="Y35" s="39"/>
      <c r="Z35" s="39"/>
      <c r="AA35" s="39"/>
      <c r="AB35" s="40"/>
      <c r="AC35" s="39">
        <f>M35+Q35+U35+Y35</f>
        <v>475</v>
      </c>
      <c r="AD35" s="39">
        <f t="shared" ref="AD35" si="6">N35+R35+V35+Z35</f>
        <v>0</v>
      </c>
      <c r="AE35" s="39">
        <f>O35+S35+W35+AA35</f>
        <v>-475</v>
      </c>
      <c r="AF35" s="40">
        <f>P35+T35+X35+AB35</f>
        <v>0</v>
      </c>
    </row>
    <row r="36" spans="1:32" s="222" customFormat="1" ht="20.100000000000001" customHeight="1">
      <c r="A36" s="82" t="s">
        <v>373</v>
      </c>
      <c r="B36" s="396"/>
      <c r="C36" s="397"/>
      <c r="D36" s="397"/>
      <c r="E36" s="397"/>
      <c r="F36" s="397"/>
      <c r="G36" s="397"/>
      <c r="H36" s="397"/>
      <c r="I36" s="397"/>
      <c r="J36" s="397"/>
      <c r="K36" s="397"/>
      <c r="L36" s="398"/>
      <c r="M36" s="221"/>
      <c r="N36" s="221"/>
      <c r="O36" s="221"/>
      <c r="P36" s="220"/>
      <c r="Q36" s="221"/>
      <c r="R36" s="221"/>
      <c r="S36" s="221">
        <f t="shared" si="5"/>
        <v>0</v>
      </c>
      <c r="T36" s="220"/>
      <c r="U36" s="221"/>
      <c r="V36" s="203"/>
      <c r="W36" s="221"/>
      <c r="X36" s="220"/>
      <c r="Y36" s="221"/>
      <c r="Z36" s="221"/>
      <c r="AA36" s="221"/>
      <c r="AB36" s="220"/>
      <c r="AC36" s="221">
        <f t="shared" ref="AC36:AC45" si="7">M36+Q36+U36+Y36</f>
        <v>0</v>
      </c>
      <c r="AD36" s="221">
        <f t="shared" ref="AD36:AD45" si="8">N36+R36+V36+Z36</f>
        <v>0</v>
      </c>
      <c r="AE36" s="221">
        <f t="shared" ref="AE36:AE44" si="9">O36+S36+W36+AA36</f>
        <v>0</v>
      </c>
      <c r="AF36" s="220">
        <f t="shared" ref="AF36:AF45" si="10">P36+T36+X36+AB36</f>
        <v>0</v>
      </c>
    </row>
    <row r="37" spans="1:32" s="222" customFormat="1" ht="20.100000000000001" customHeight="1">
      <c r="A37" s="82"/>
      <c r="B37" s="396"/>
      <c r="C37" s="397"/>
      <c r="D37" s="397"/>
      <c r="E37" s="397"/>
      <c r="F37" s="397"/>
      <c r="G37" s="397"/>
      <c r="H37" s="397"/>
      <c r="I37" s="397"/>
      <c r="J37" s="397"/>
      <c r="K37" s="397"/>
      <c r="L37" s="398"/>
      <c r="M37" s="221"/>
      <c r="N37" s="221"/>
      <c r="O37" s="221"/>
      <c r="P37" s="220"/>
      <c r="Q37" s="221"/>
      <c r="R37" s="221"/>
      <c r="S37" s="221">
        <f t="shared" si="5"/>
        <v>0</v>
      </c>
      <c r="T37" s="227"/>
      <c r="U37" s="221"/>
      <c r="V37" s="203"/>
      <c r="W37" s="221"/>
      <c r="X37" s="220"/>
      <c r="Y37" s="221"/>
      <c r="Z37" s="221"/>
      <c r="AA37" s="221"/>
      <c r="AB37" s="220"/>
      <c r="AC37" s="221">
        <f t="shared" si="7"/>
        <v>0</v>
      </c>
      <c r="AD37" s="221">
        <f t="shared" si="8"/>
        <v>0</v>
      </c>
      <c r="AE37" s="221">
        <f t="shared" si="9"/>
        <v>0</v>
      </c>
      <c r="AF37" s="220">
        <f t="shared" si="10"/>
        <v>0</v>
      </c>
    </row>
    <row r="38" spans="1:32" s="222" customFormat="1" ht="20.100000000000001" customHeight="1">
      <c r="A38" s="82"/>
      <c r="B38" s="396"/>
      <c r="C38" s="397"/>
      <c r="D38" s="397"/>
      <c r="E38" s="397"/>
      <c r="F38" s="397"/>
      <c r="G38" s="397"/>
      <c r="H38" s="397"/>
      <c r="I38" s="397"/>
      <c r="J38" s="397"/>
      <c r="K38" s="397"/>
      <c r="L38" s="398"/>
      <c r="M38" s="221"/>
      <c r="N38" s="221"/>
      <c r="O38" s="221"/>
      <c r="P38" s="220"/>
      <c r="Q38" s="221"/>
      <c r="R38" s="221"/>
      <c r="S38" s="221">
        <f t="shared" si="5"/>
        <v>0</v>
      </c>
      <c r="T38" s="227"/>
      <c r="U38" s="221"/>
      <c r="V38" s="203"/>
      <c r="W38" s="221"/>
      <c r="X38" s="220"/>
      <c r="Y38" s="221"/>
      <c r="Z38" s="221"/>
      <c r="AA38" s="221"/>
      <c r="AB38" s="220"/>
      <c r="AC38" s="221">
        <f t="shared" si="7"/>
        <v>0</v>
      </c>
      <c r="AD38" s="221">
        <f t="shared" si="8"/>
        <v>0</v>
      </c>
      <c r="AE38" s="221">
        <f t="shared" si="9"/>
        <v>0</v>
      </c>
      <c r="AF38" s="220">
        <f t="shared" si="10"/>
        <v>0</v>
      </c>
    </row>
    <row r="39" spans="1:32" s="222" customFormat="1" ht="20.100000000000001" customHeight="1">
      <c r="A39" s="82"/>
      <c r="B39" s="396"/>
      <c r="C39" s="397"/>
      <c r="D39" s="397"/>
      <c r="E39" s="397"/>
      <c r="F39" s="397"/>
      <c r="G39" s="397"/>
      <c r="H39" s="397"/>
      <c r="I39" s="397"/>
      <c r="J39" s="397"/>
      <c r="K39" s="397"/>
      <c r="L39" s="398"/>
      <c r="M39" s="221"/>
      <c r="N39" s="221"/>
      <c r="O39" s="221"/>
      <c r="P39" s="220"/>
      <c r="Q39" s="221"/>
      <c r="R39" s="221"/>
      <c r="S39" s="221">
        <f t="shared" si="5"/>
        <v>0</v>
      </c>
      <c r="T39" s="220"/>
      <c r="U39" s="221"/>
      <c r="V39" s="203"/>
      <c r="W39" s="221"/>
      <c r="X39" s="220"/>
      <c r="Y39" s="221"/>
      <c r="Z39" s="221"/>
      <c r="AA39" s="221"/>
      <c r="AB39" s="220"/>
      <c r="AC39" s="221">
        <f t="shared" si="7"/>
        <v>0</v>
      </c>
      <c r="AD39" s="221">
        <f t="shared" si="8"/>
        <v>0</v>
      </c>
      <c r="AE39" s="221">
        <f t="shared" si="9"/>
        <v>0</v>
      </c>
      <c r="AF39" s="220">
        <f t="shared" si="10"/>
        <v>0</v>
      </c>
    </row>
    <row r="40" spans="1:32" s="206" customFormat="1" ht="20.100000000000001" customHeight="1">
      <c r="A40" s="82"/>
      <c r="B40" s="396"/>
      <c r="C40" s="397"/>
      <c r="D40" s="397"/>
      <c r="E40" s="397"/>
      <c r="F40" s="397"/>
      <c r="G40" s="397"/>
      <c r="H40" s="397"/>
      <c r="I40" s="397"/>
      <c r="J40" s="397"/>
      <c r="K40" s="397"/>
      <c r="L40" s="398"/>
      <c r="M40" s="207"/>
      <c r="N40" s="207"/>
      <c r="O40" s="207"/>
      <c r="P40" s="208"/>
      <c r="Q40" s="207"/>
      <c r="R40" s="207"/>
      <c r="S40" s="221">
        <f t="shared" si="5"/>
        <v>0</v>
      </c>
      <c r="T40" s="220"/>
      <c r="U40" s="207"/>
      <c r="V40" s="203"/>
      <c r="W40" s="207"/>
      <c r="X40" s="208"/>
      <c r="Y40" s="207"/>
      <c r="Z40" s="207"/>
      <c r="AA40" s="207"/>
      <c r="AB40" s="208"/>
      <c r="AC40" s="221">
        <f t="shared" si="7"/>
        <v>0</v>
      </c>
      <c r="AD40" s="221">
        <f t="shared" si="8"/>
        <v>0</v>
      </c>
      <c r="AE40" s="221">
        <f t="shared" si="9"/>
        <v>0</v>
      </c>
      <c r="AF40" s="220">
        <f t="shared" si="10"/>
        <v>0</v>
      </c>
    </row>
    <row r="41" spans="1:32" s="222" customFormat="1" ht="20.100000000000001" customHeight="1">
      <c r="A41" s="82"/>
      <c r="B41" s="396"/>
      <c r="C41" s="397"/>
      <c r="D41" s="397"/>
      <c r="E41" s="397"/>
      <c r="F41" s="397"/>
      <c r="G41" s="397"/>
      <c r="H41" s="397"/>
      <c r="I41" s="397"/>
      <c r="J41" s="397"/>
      <c r="K41" s="397"/>
      <c r="L41" s="398"/>
      <c r="M41" s="221"/>
      <c r="N41" s="221"/>
      <c r="O41" s="221"/>
      <c r="P41" s="220"/>
      <c r="Q41" s="221"/>
      <c r="R41" s="221"/>
      <c r="S41" s="221">
        <f t="shared" si="5"/>
        <v>0</v>
      </c>
      <c r="T41" s="220"/>
      <c r="U41" s="221"/>
      <c r="V41" s="203"/>
      <c r="W41" s="221"/>
      <c r="X41" s="220"/>
      <c r="Y41" s="221"/>
      <c r="Z41" s="221"/>
      <c r="AA41" s="221"/>
      <c r="AB41" s="220"/>
      <c r="AC41" s="221">
        <f t="shared" si="7"/>
        <v>0</v>
      </c>
      <c r="AD41" s="221">
        <f t="shared" si="8"/>
        <v>0</v>
      </c>
      <c r="AE41" s="221">
        <f t="shared" si="9"/>
        <v>0</v>
      </c>
      <c r="AF41" s="220">
        <f t="shared" si="10"/>
        <v>0</v>
      </c>
    </row>
    <row r="42" spans="1:32" ht="20.100000000000001" customHeight="1">
      <c r="A42" s="82">
        <v>2</v>
      </c>
      <c r="B42" s="396" t="s">
        <v>472</v>
      </c>
      <c r="C42" s="397"/>
      <c r="D42" s="397"/>
      <c r="E42" s="397"/>
      <c r="F42" s="397"/>
      <c r="G42" s="397"/>
      <c r="H42" s="397"/>
      <c r="I42" s="397"/>
      <c r="J42" s="397"/>
      <c r="K42" s="397"/>
      <c r="L42" s="398"/>
      <c r="M42" s="39"/>
      <c r="N42" s="39"/>
      <c r="O42" s="39"/>
      <c r="P42" s="40"/>
      <c r="Q42" s="39"/>
      <c r="R42" s="39">
        <v>0</v>
      </c>
      <c r="S42" s="221">
        <f t="shared" si="5"/>
        <v>0</v>
      </c>
      <c r="T42" s="220"/>
      <c r="U42" s="39"/>
      <c r="V42" s="203"/>
      <c r="W42" s="39"/>
      <c r="X42" s="40"/>
      <c r="Y42" s="39"/>
      <c r="Z42" s="39"/>
      <c r="AA42" s="39"/>
      <c r="AB42" s="40"/>
      <c r="AC42" s="221">
        <f t="shared" si="7"/>
        <v>0</v>
      </c>
      <c r="AD42" s="221">
        <f t="shared" si="8"/>
        <v>0</v>
      </c>
      <c r="AE42" s="221">
        <f t="shared" si="9"/>
        <v>0</v>
      </c>
      <c r="AF42" s="220">
        <f t="shared" si="10"/>
        <v>0</v>
      </c>
    </row>
    <row r="43" spans="1:32" ht="20.100000000000001" customHeight="1">
      <c r="A43" s="82"/>
      <c r="B43" s="396"/>
      <c r="C43" s="397"/>
      <c r="D43" s="397"/>
      <c r="E43" s="397"/>
      <c r="F43" s="397"/>
      <c r="G43" s="397"/>
      <c r="H43" s="397"/>
      <c r="I43" s="397"/>
      <c r="J43" s="397"/>
      <c r="K43" s="397"/>
      <c r="L43" s="398"/>
      <c r="M43" s="39"/>
      <c r="N43" s="39"/>
      <c r="O43" s="39"/>
      <c r="P43" s="40"/>
      <c r="Q43" s="39"/>
      <c r="R43" s="228">
        <v>0</v>
      </c>
      <c r="S43" s="228">
        <f t="shared" ref="S43" si="11">R43-Q43</f>
        <v>0</v>
      </c>
      <c r="T43" s="227"/>
      <c r="U43" s="39"/>
      <c r="V43" s="39"/>
      <c r="W43" s="39"/>
      <c r="X43" s="40"/>
      <c r="Y43" s="39"/>
      <c r="Z43" s="39"/>
      <c r="AA43" s="39"/>
      <c r="AB43" s="40"/>
      <c r="AC43" s="221">
        <f t="shared" si="7"/>
        <v>0</v>
      </c>
      <c r="AD43" s="221">
        <f t="shared" si="8"/>
        <v>0</v>
      </c>
      <c r="AE43" s="221">
        <f t="shared" si="9"/>
        <v>0</v>
      </c>
      <c r="AF43" s="220">
        <f t="shared" si="10"/>
        <v>0</v>
      </c>
    </row>
    <row r="44" spans="1:32" ht="20.100000000000001" customHeight="1">
      <c r="A44" s="82"/>
      <c r="B44" s="440"/>
      <c r="C44" s="440"/>
      <c r="D44" s="440"/>
      <c r="E44" s="440"/>
      <c r="F44" s="440"/>
      <c r="G44" s="440"/>
      <c r="H44" s="440"/>
      <c r="I44" s="440"/>
      <c r="J44" s="440"/>
      <c r="K44" s="440"/>
      <c r="L44" s="406"/>
      <c r="M44" s="39"/>
      <c r="N44" s="39"/>
      <c r="O44" s="39"/>
      <c r="P44" s="40"/>
      <c r="Q44" s="39"/>
      <c r="R44" s="39"/>
      <c r="S44" s="39"/>
      <c r="T44" s="40"/>
      <c r="U44" s="39"/>
      <c r="V44" s="39"/>
      <c r="W44" s="39"/>
      <c r="X44" s="40"/>
      <c r="Y44" s="39"/>
      <c r="Z44" s="39"/>
      <c r="AA44" s="39"/>
      <c r="AB44" s="40"/>
      <c r="AC44" s="221">
        <f t="shared" si="7"/>
        <v>0</v>
      </c>
      <c r="AD44" s="221">
        <f t="shared" si="8"/>
        <v>0</v>
      </c>
      <c r="AE44" s="221">
        <f t="shared" si="9"/>
        <v>0</v>
      </c>
      <c r="AF44" s="220">
        <f t="shared" si="10"/>
        <v>0</v>
      </c>
    </row>
    <row r="45" spans="1:32" ht="24.95" customHeight="1">
      <c r="A45" s="396" t="s">
        <v>58</v>
      </c>
      <c r="B45" s="397"/>
      <c r="C45" s="397"/>
      <c r="D45" s="397"/>
      <c r="E45" s="397"/>
      <c r="F45" s="397"/>
      <c r="G45" s="397"/>
      <c r="H45" s="397"/>
      <c r="I45" s="397"/>
      <c r="J45" s="397"/>
      <c r="K45" s="397"/>
      <c r="L45" s="398"/>
      <c r="M45" s="39"/>
      <c r="N45" s="39"/>
      <c r="O45" s="39"/>
      <c r="P45" s="40"/>
      <c r="Q45" s="39">
        <f>Q34+Q42</f>
        <v>475</v>
      </c>
      <c r="R45" s="205">
        <f>R35+R42</f>
        <v>0</v>
      </c>
      <c r="S45" s="205">
        <f>S34+S42</f>
        <v>-475</v>
      </c>
      <c r="T45" s="205"/>
      <c r="U45" s="39"/>
      <c r="V45" s="39"/>
      <c r="W45" s="39"/>
      <c r="X45" s="40"/>
      <c r="Y45" s="39"/>
      <c r="Z45" s="39"/>
      <c r="AA45" s="39"/>
      <c r="AB45" s="40"/>
      <c r="AC45" s="221">
        <f t="shared" si="7"/>
        <v>475</v>
      </c>
      <c r="AD45" s="221">
        <f t="shared" si="8"/>
        <v>0</v>
      </c>
      <c r="AE45" s="221">
        <f>O45+S45+W45+AA45</f>
        <v>-475</v>
      </c>
      <c r="AF45" s="220">
        <f t="shared" si="10"/>
        <v>0</v>
      </c>
    </row>
    <row r="46" spans="1:32" ht="24.95" customHeight="1">
      <c r="A46" s="396" t="s">
        <v>59</v>
      </c>
      <c r="B46" s="397"/>
      <c r="C46" s="397"/>
      <c r="D46" s="397"/>
      <c r="E46" s="397"/>
      <c r="F46" s="397"/>
      <c r="G46" s="397"/>
      <c r="H46" s="397"/>
      <c r="I46" s="397"/>
      <c r="J46" s="397"/>
      <c r="K46" s="397"/>
      <c r="L46" s="398"/>
      <c r="M46" s="93">
        <f>M45/AC45*100</f>
        <v>0</v>
      </c>
      <c r="N46" s="40"/>
      <c r="O46" s="40"/>
      <c r="P46" s="40"/>
      <c r="Q46" s="93">
        <f>Q45/AC45*100</f>
        <v>100</v>
      </c>
      <c r="R46" s="40"/>
      <c r="S46" s="40"/>
      <c r="T46" s="40"/>
      <c r="U46" s="93">
        <f>U45/AC45*100</f>
        <v>0</v>
      </c>
      <c r="V46" s="40"/>
      <c r="W46" s="40"/>
      <c r="X46" s="40"/>
      <c r="Y46" s="93">
        <f>Y45/AC45*100</f>
        <v>0</v>
      </c>
      <c r="Z46" s="40"/>
      <c r="AA46" s="40"/>
      <c r="AB46" s="40"/>
      <c r="AC46" s="39"/>
      <c r="AD46" s="39"/>
      <c r="AE46" s="39"/>
      <c r="AF46" s="40">
        <f>P46+T46+X46+AB46</f>
        <v>0</v>
      </c>
    </row>
    <row r="47" spans="1:32" ht="15" customHeight="1">
      <c r="A47" s="78"/>
      <c r="B47" s="78"/>
      <c r="C47" s="78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</row>
    <row r="48" spans="1:32" ht="15" customHeight="1">
      <c r="A48" s="78"/>
      <c r="B48" s="78"/>
      <c r="C48" s="78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</row>
    <row r="49" spans="1:32" s="106" customFormat="1" ht="31.5" customHeight="1">
      <c r="A49" s="281" t="s">
        <v>255</v>
      </c>
      <c r="B49" s="281"/>
      <c r="C49" s="281"/>
      <c r="D49" s="281"/>
      <c r="E49" s="281"/>
      <c r="F49" s="281"/>
      <c r="G49" s="281"/>
      <c r="H49" s="281"/>
      <c r="I49" s="281"/>
      <c r="J49" s="281"/>
      <c r="K49" s="281"/>
      <c r="L49" s="281"/>
      <c r="M49" s="281"/>
      <c r="N49" s="281"/>
      <c r="O49" s="281"/>
      <c r="P49" s="281"/>
      <c r="Q49" s="281"/>
      <c r="R49" s="281"/>
      <c r="S49" s="281"/>
      <c r="T49" s="281"/>
      <c r="U49" s="281"/>
      <c r="V49" s="281"/>
      <c r="W49" s="281"/>
      <c r="X49" s="281"/>
      <c r="Y49" s="281"/>
      <c r="Z49" s="281"/>
      <c r="AA49" s="281"/>
      <c r="AB49" s="281"/>
      <c r="AC49" s="281"/>
      <c r="AD49" s="281"/>
      <c r="AE49" s="281"/>
      <c r="AF49" s="281"/>
    </row>
    <row r="50" spans="1:32" s="95" customFormat="1">
      <c r="A50" s="44"/>
      <c r="B50" s="44"/>
      <c r="C50" s="44"/>
      <c r="D50" s="44"/>
      <c r="E50" s="44"/>
      <c r="F50" s="44"/>
      <c r="G50" s="44"/>
      <c r="H50" s="44"/>
      <c r="I50" s="44"/>
      <c r="J50" s="44"/>
      <c r="L50" s="44"/>
      <c r="AD50" s="431" t="s">
        <v>237</v>
      </c>
      <c r="AE50" s="431"/>
      <c r="AF50" s="431"/>
    </row>
    <row r="51" spans="1:32" s="96" customFormat="1" ht="34.5" customHeight="1">
      <c r="A51" s="360" t="s">
        <v>210</v>
      </c>
      <c r="B51" s="407" t="s">
        <v>336</v>
      </c>
      <c r="C51" s="429"/>
      <c r="D51" s="330" t="s">
        <v>369</v>
      </c>
      <c r="E51" s="330"/>
      <c r="F51" s="294" t="s">
        <v>211</v>
      </c>
      <c r="G51" s="294"/>
      <c r="H51" s="330" t="s">
        <v>212</v>
      </c>
      <c r="I51" s="330"/>
      <c r="J51" s="330" t="s">
        <v>370</v>
      </c>
      <c r="K51" s="330"/>
      <c r="L51" s="274" t="s">
        <v>366</v>
      </c>
      <c r="M51" s="274"/>
      <c r="N51" s="274"/>
      <c r="O51" s="274"/>
      <c r="P51" s="274"/>
      <c r="Q51" s="274"/>
      <c r="R51" s="274"/>
      <c r="S51" s="274"/>
      <c r="T51" s="274"/>
      <c r="U51" s="274"/>
      <c r="V51" s="294" t="s">
        <v>337</v>
      </c>
      <c r="W51" s="294"/>
      <c r="X51" s="294"/>
      <c r="Y51" s="294"/>
      <c r="Z51" s="294"/>
      <c r="AA51" s="294" t="s">
        <v>338</v>
      </c>
      <c r="AB51" s="294"/>
      <c r="AC51" s="294"/>
      <c r="AD51" s="294"/>
      <c r="AE51" s="294"/>
      <c r="AF51" s="294"/>
    </row>
    <row r="52" spans="1:32" s="96" customFormat="1" ht="52.5" customHeight="1">
      <c r="A52" s="360"/>
      <c r="B52" s="447"/>
      <c r="C52" s="448"/>
      <c r="D52" s="330"/>
      <c r="E52" s="330"/>
      <c r="F52" s="294"/>
      <c r="G52" s="294"/>
      <c r="H52" s="330"/>
      <c r="I52" s="330"/>
      <c r="J52" s="330"/>
      <c r="K52" s="330"/>
      <c r="L52" s="294" t="s">
        <v>307</v>
      </c>
      <c r="M52" s="294"/>
      <c r="N52" s="330" t="s">
        <v>312</v>
      </c>
      <c r="O52" s="330"/>
      <c r="P52" s="294" t="s">
        <v>313</v>
      </c>
      <c r="Q52" s="294"/>
      <c r="R52" s="294"/>
      <c r="S52" s="294"/>
      <c r="T52" s="294"/>
      <c r="U52" s="294"/>
      <c r="V52" s="294"/>
      <c r="W52" s="294"/>
      <c r="X52" s="294"/>
      <c r="Y52" s="294"/>
      <c r="Z52" s="294"/>
      <c r="AA52" s="294"/>
      <c r="AB52" s="294"/>
      <c r="AC52" s="294"/>
      <c r="AD52" s="294"/>
      <c r="AE52" s="294"/>
      <c r="AF52" s="294"/>
    </row>
    <row r="53" spans="1:32" s="97" customFormat="1" ht="82.5" customHeight="1">
      <c r="A53" s="360"/>
      <c r="B53" s="409"/>
      <c r="C53" s="430"/>
      <c r="D53" s="330"/>
      <c r="E53" s="330"/>
      <c r="F53" s="294"/>
      <c r="G53" s="294"/>
      <c r="H53" s="330"/>
      <c r="I53" s="330"/>
      <c r="J53" s="330"/>
      <c r="K53" s="330"/>
      <c r="L53" s="294"/>
      <c r="M53" s="294"/>
      <c r="N53" s="330"/>
      <c r="O53" s="330"/>
      <c r="P53" s="294" t="s">
        <v>308</v>
      </c>
      <c r="Q53" s="294"/>
      <c r="R53" s="294" t="s">
        <v>309</v>
      </c>
      <c r="S53" s="294"/>
      <c r="T53" s="294" t="s">
        <v>310</v>
      </c>
      <c r="U53" s="294"/>
      <c r="V53" s="294"/>
      <c r="W53" s="294"/>
      <c r="X53" s="294"/>
      <c r="Y53" s="294"/>
      <c r="Z53" s="294"/>
      <c r="AA53" s="294"/>
      <c r="AB53" s="294"/>
      <c r="AC53" s="294"/>
      <c r="AD53" s="294"/>
      <c r="AE53" s="294"/>
      <c r="AF53" s="294"/>
    </row>
    <row r="54" spans="1:32" s="96" customFormat="1" ht="18.75" customHeight="1">
      <c r="A54" s="60">
        <v>1</v>
      </c>
      <c r="B54" s="346">
        <v>2</v>
      </c>
      <c r="C54" s="347"/>
      <c r="D54" s="330">
        <v>3</v>
      </c>
      <c r="E54" s="330"/>
      <c r="F54" s="330">
        <v>4</v>
      </c>
      <c r="G54" s="330"/>
      <c r="H54" s="330">
        <v>5</v>
      </c>
      <c r="I54" s="330"/>
      <c r="J54" s="330">
        <v>6</v>
      </c>
      <c r="K54" s="330"/>
      <c r="L54" s="346">
        <v>7</v>
      </c>
      <c r="M54" s="347"/>
      <c r="N54" s="346">
        <v>8</v>
      </c>
      <c r="O54" s="347"/>
      <c r="P54" s="330">
        <v>9</v>
      </c>
      <c r="Q54" s="330"/>
      <c r="R54" s="360">
        <v>10</v>
      </c>
      <c r="S54" s="360"/>
      <c r="T54" s="330">
        <v>11</v>
      </c>
      <c r="U54" s="330"/>
      <c r="V54" s="330">
        <v>12</v>
      </c>
      <c r="W54" s="330"/>
      <c r="X54" s="330"/>
      <c r="Y54" s="330"/>
      <c r="Z54" s="330"/>
      <c r="AA54" s="330">
        <v>13</v>
      </c>
      <c r="AB54" s="330"/>
      <c r="AC54" s="330"/>
      <c r="AD54" s="330"/>
      <c r="AE54" s="330"/>
      <c r="AF54" s="330"/>
    </row>
    <row r="55" spans="1:32" s="96" customFormat="1" ht="20.100000000000001" customHeight="1">
      <c r="A55" s="98"/>
      <c r="B55" s="449"/>
      <c r="C55" s="450"/>
      <c r="D55" s="366"/>
      <c r="E55" s="366"/>
      <c r="F55" s="356"/>
      <c r="G55" s="356"/>
      <c r="H55" s="356"/>
      <c r="I55" s="356"/>
      <c r="J55" s="356"/>
      <c r="K55" s="356"/>
      <c r="L55" s="343"/>
      <c r="M55" s="344"/>
      <c r="N55" s="343"/>
      <c r="O55" s="344"/>
      <c r="P55" s="356"/>
      <c r="Q55" s="356"/>
      <c r="R55" s="356"/>
      <c r="S55" s="356"/>
      <c r="T55" s="356"/>
      <c r="U55" s="356"/>
      <c r="V55" s="436"/>
      <c r="W55" s="436"/>
      <c r="X55" s="436"/>
      <c r="Y55" s="436"/>
      <c r="Z55" s="436"/>
      <c r="AA55" s="356"/>
      <c r="AB55" s="356"/>
      <c r="AC55" s="356"/>
      <c r="AD55" s="356"/>
      <c r="AE55" s="356"/>
      <c r="AF55" s="356"/>
    </row>
    <row r="56" spans="1:32" s="96" customFormat="1" ht="20.100000000000001" customHeight="1">
      <c r="A56" s="98"/>
      <c r="B56" s="449"/>
      <c r="C56" s="450"/>
      <c r="D56" s="366"/>
      <c r="E56" s="366"/>
      <c r="F56" s="356"/>
      <c r="G56" s="356"/>
      <c r="H56" s="356"/>
      <c r="I56" s="356"/>
      <c r="J56" s="356"/>
      <c r="K56" s="356"/>
      <c r="L56" s="343"/>
      <c r="M56" s="344"/>
      <c r="N56" s="343"/>
      <c r="O56" s="344"/>
      <c r="P56" s="356"/>
      <c r="Q56" s="356"/>
      <c r="R56" s="356"/>
      <c r="S56" s="356"/>
      <c r="T56" s="356"/>
      <c r="U56" s="356"/>
      <c r="V56" s="436"/>
      <c r="W56" s="436"/>
      <c r="X56" s="436"/>
      <c r="Y56" s="436"/>
      <c r="Z56" s="436"/>
      <c r="AA56" s="356"/>
      <c r="AB56" s="356"/>
      <c r="AC56" s="356"/>
      <c r="AD56" s="356"/>
      <c r="AE56" s="356"/>
      <c r="AF56" s="356"/>
    </row>
    <row r="57" spans="1:32" s="96" customFormat="1" ht="20.100000000000001" customHeight="1">
      <c r="A57" s="98"/>
      <c r="B57" s="449"/>
      <c r="C57" s="450"/>
      <c r="D57" s="366"/>
      <c r="E57" s="366"/>
      <c r="F57" s="356"/>
      <c r="G57" s="356"/>
      <c r="H57" s="356"/>
      <c r="I57" s="356"/>
      <c r="J57" s="356"/>
      <c r="K57" s="356"/>
      <c r="L57" s="343"/>
      <c r="M57" s="344"/>
      <c r="N57" s="343"/>
      <c r="O57" s="344"/>
      <c r="P57" s="356"/>
      <c r="Q57" s="356"/>
      <c r="R57" s="356"/>
      <c r="S57" s="356"/>
      <c r="T57" s="356"/>
      <c r="U57" s="356"/>
      <c r="V57" s="436"/>
      <c r="W57" s="436"/>
      <c r="X57" s="436"/>
      <c r="Y57" s="436"/>
      <c r="Z57" s="436"/>
      <c r="AA57" s="356"/>
      <c r="AB57" s="356"/>
      <c r="AC57" s="356"/>
      <c r="AD57" s="356"/>
      <c r="AE57" s="356"/>
      <c r="AF57" s="356"/>
    </row>
    <row r="58" spans="1:32" s="96" customFormat="1" ht="20.100000000000001" customHeight="1">
      <c r="A58" s="98"/>
      <c r="B58" s="449"/>
      <c r="C58" s="450"/>
      <c r="D58" s="366"/>
      <c r="E58" s="366"/>
      <c r="F58" s="356"/>
      <c r="G58" s="356"/>
      <c r="H58" s="356"/>
      <c r="I58" s="356"/>
      <c r="J58" s="356"/>
      <c r="K58" s="356"/>
      <c r="L58" s="343"/>
      <c r="M58" s="344"/>
      <c r="N58" s="343"/>
      <c r="O58" s="344"/>
      <c r="P58" s="356"/>
      <c r="Q58" s="356"/>
      <c r="R58" s="356"/>
      <c r="S58" s="356"/>
      <c r="T58" s="356"/>
      <c r="U58" s="356"/>
      <c r="V58" s="436"/>
      <c r="W58" s="436"/>
      <c r="X58" s="436"/>
      <c r="Y58" s="436"/>
      <c r="Z58" s="436"/>
      <c r="AA58" s="356"/>
      <c r="AB58" s="356"/>
      <c r="AC58" s="356"/>
      <c r="AD58" s="356"/>
      <c r="AE58" s="356"/>
      <c r="AF58" s="356"/>
    </row>
    <row r="59" spans="1:32" s="96" customFormat="1" ht="20.100000000000001" customHeight="1">
      <c r="A59" s="98"/>
      <c r="B59" s="449"/>
      <c r="C59" s="450"/>
      <c r="D59" s="366"/>
      <c r="E59" s="366"/>
      <c r="F59" s="356"/>
      <c r="G59" s="356"/>
      <c r="H59" s="356"/>
      <c r="I59" s="356"/>
      <c r="J59" s="356"/>
      <c r="K59" s="356"/>
      <c r="L59" s="343"/>
      <c r="M59" s="344"/>
      <c r="N59" s="343"/>
      <c r="O59" s="344"/>
      <c r="P59" s="356"/>
      <c r="Q59" s="356"/>
      <c r="R59" s="356"/>
      <c r="S59" s="356"/>
      <c r="T59" s="356"/>
      <c r="U59" s="356"/>
      <c r="V59" s="436"/>
      <c r="W59" s="436"/>
      <c r="X59" s="436"/>
      <c r="Y59" s="436"/>
      <c r="Z59" s="436"/>
      <c r="AA59" s="356"/>
      <c r="AB59" s="356"/>
      <c r="AC59" s="356"/>
      <c r="AD59" s="356"/>
      <c r="AE59" s="356"/>
      <c r="AF59" s="356"/>
    </row>
    <row r="60" spans="1:32" s="96" customFormat="1" ht="20.100000000000001" customHeight="1">
      <c r="A60" s="98"/>
      <c r="B60" s="449"/>
      <c r="C60" s="450"/>
      <c r="D60" s="366"/>
      <c r="E60" s="366"/>
      <c r="F60" s="356"/>
      <c r="G60" s="356"/>
      <c r="H60" s="356"/>
      <c r="I60" s="356"/>
      <c r="J60" s="356"/>
      <c r="K60" s="356"/>
      <c r="L60" s="343"/>
      <c r="M60" s="344"/>
      <c r="N60" s="343"/>
      <c r="O60" s="344"/>
      <c r="P60" s="356"/>
      <c r="Q60" s="356"/>
      <c r="R60" s="356"/>
      <c r="S60" s="356"/>
      <c r="T60" s="356"/>
      <c r="U60" s="356"/>
      <c r="V60" s="436"/>
      <c r="W60" s="436"/>
      <c r="X60" s="436"/>
      <c r="Y60" s="436"/>
      <c r="Z60" s="436"/>
      <c r="AA60" s="356"/>
      <c r="AB60" s="356"/>
      <c r="AC60" s="356"/>
      <c r="AD60" s="356"/>
      <c r="AE60" s="356"/>
      <c r="AF60" s="356"/>
    </row>
    <row r="61" spans="1:32" s="96" customFormat="1" ht="20.100000000000001" customHeight="1">
      <c r="A61" s="98"/>
      <c r="B61" s="449"/>
      <c r="C61" s="450"/>
      <c r="D61" s="366"/>
      <c r="E61" s="366"/>
      <c r="F61" s="356"/>
      <c r="G61" s="356"/>
      <c r="H61" s="356"/>
      <c r="I61" s="356"/>
      <c r="J61" s="356"/>
      <c r="K61" s="356"/>
      <c r="L61" s="343"/>
      <c r="M61" s="344"/>
      <c r="N61" s="343"/>
      <c r="O61" s="344"/>
      <c r="P61" s="356"/>
      <c r="Q61" s="356"/>
      <c r="R61" s="356"/>
      <c r="S61" s="356"/>
      <c r="T61" s="356"/>
      <c r="U61" s="356"/>
      <c r="V61" s="436"/>
      <c r="W61" s="436"/>
      <c r="X61" s="436"/>
      <c r="Y61" s="436"/>
      <c r="Z61" s="436"/>
      <c r="AA61" s="356"/>
      <c r="AB61" s="356"/>
      <c r="AC61" s="356"/>
      <c r="AD61" s="356"/>
      <c r="AE61" s="356"/>
      <c r="AF61" s="356"/>
    </row>
    <row r="62" spans="1:32" s="96" customFormat="1" ht="24.95" customHeight="1">
      <c r="A62" s="453" t="s">
        <v>58</v>
      </c>
      <c r="B62" s="454"/>
      <c r="C62" s="454"/>
      <c r="D62" s="454"/>
      <c r="E62" s="455"/>
      <c r="F62" s="356"/>
      <c r="G62" s="356"/>
      <c r="H62" s="356"/>
      <c r="I62" s="356"/>
      <c r="J62" s="356"/>
      <c r="K62" s="356"/>
      <c r="L62" s="343"/>
      <c r="M62" s="344"/>
      <c r="N62" s="343"/>
      <c r="O62" s="344"/>
      <c r="P62" s="356"/>
      <c r="Q62" s="356"/>
      <c r="R62" s="356"/>
      <c r="S62" s="356"/>
      <c r="T62" s="356"/>
      <c r="U62" s="356"/>
      <c r="V62" s="436"/>
      <c r="W62" s="436"/>
      <c r="X62" s="436"/>
      <c r="Y62" s="436"/>
      <c r="Z62" s="436"/>
      <c r="AA62" s="356"/>
      <c r="AB62" s="356"/>
      <c r="AC62" s="356"/>
      <c r="AD62" s="356"/>
      <c r="AE62" s="356"/>
      <c r="AF62" s="356"/>
    </row>
    <row r="63" spans="1:32" ht="15" customHeight="1">
      <c r="A63" s="78"/>
      <c r="B63" s="78"/>
      <c r="C63" s="78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</row>
    <row r="64" spans="1:32" ht="15" customHeight="1">
      <c r="A64" s="78"/>
      <c r="B64" s="78"/>
      <c r="C64" s="78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</row>
    <row r="65" spans="1:32" ht="15" customHeight="1">
      <c r="A65" s="78"/>
      <c r="B65" s="78"/>
      <c r="C65" s="78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</row>
    <row r="66" spans="1:32" s="105" customFormat="1" ht="18" customHeight="1">
      <c r="A66" s="452" t="s">
        <v>486</v>
      </c>
      <c r="B66" s="452"/>
      <c r="C66" s="452"/>
      <c r="D66" s="452"/>
      <c r="E66" s="452"/>
      <c r="F66" s="452"/>
      <c r="G66" s="452"/>
      <c r="H66" s="107"/>
      <c r="I66" s="107"/>
      <c r="J66" s="107"/>
      <c r="K66" s="107"/>
      <c r="L66" s="107"/>
      <c r="M66" s="451"/>
      <c r="N66" s="451"/>
      <c r="O66" s="451"/>
      <c r="P66" s="451"/>
      <c r="Q66" s="451"/>
      <c r="R66" s="107"/>
      <c r="S66" s="107"/>
      <c r="T66" s="107"/>
      <c r="U66" s="107"/>
      <c r="V66" s="107"/>
      <c r="W66" s="276"/>
      <c r="X66" s="276"/>
      <c r="Y66" s="276"/>
      <c r="Z66" s="276"/>
      <c r="AA66" s="276"/>
      <c r="AC66" s="48" t="s">
        <v>452</v>
      </c>
    </row>
    <row r="67" spans="1:32" s="31" customFormat="1">
      <c r="B67" s="431" t="s">
        <v>78</v>
      </c>
      <c r="C67" s="431"/>
      <c r="D67" s="431"/>
      <c r="E67" s="431"/>
      <c r="F67" s="431"/>
      <c r="G67" s="431"/>
      <c r="H67" s="78"/>
      <c r="I67" s="78"/>
      <c r="J67" s="80"/>
      <c r="K67" s="80"/>
      <c r="L67" s="80"/>
      <c r="N67" s="44"/>
      <c r="O67" s="44"/>
      <c r="P67" s="44"/>
      <c r="Q67" s="44"/>
      <c r="R67" s="44" t="s">
        <v>79</v>
      </c>
      <c r="V67" s="44"/>
      <c r="AB67" s="308" t="s">
        <v>129</v>
      </c>
      <c r="AC67" s="308"/>
      <c r="AD67" s="308"/>
      <c r="AE67" s="308"/>
      <c r="AF67" s="308"/>
    </row>
    <row r="68" spans="1:32" s="99" customFormat="1" ht="16.5" customHeight="1">
      <c r="C68" s="100"/>
      <c r="D68" s="101"/>
      <c r="E68" s="101"/>
      <c r="F68" s="102"/>
      <c r="G68" s="102"/>
      <c r="H68" s="102"/>
      <c r="I68" s="102"/>
      <c r="J68" s="102"/>
      <c r="K68" s="102"/>
      <c r="L68" s="102"/>
      <c r="M68" s="102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</row>
    <row r="69" spans="1:32">
      <c r="C69" s="103"/>
    </row>
    <row r="72" spans="1:32">
      <c r="C72" s="104"/>
    </row>
    <row r="73" spans="1:32">
      <c r="C73" s="104"/>
    </row>
    <row r="74" spans="1:32">
      <c r="C74" s="104"/>
    </row>
    <row r="75" spans="1:32">
      <c r="C75" s="104"/>
    </row>
    <row r="76" spans="1:32">
      <c r="C76" s="104"/>
    </row>
    <row r="77" spans="1:32">
      <c r="C77" s="104"/>
    </row>
    <row r="78" spans="1:32">
      <c r="C78" s="104"/>
    </row>
  </sheetData>
  <mergeCells count="302">
    <mergeCell ref="W66:AA66"/>
    <mergeCell ref="B67:G67"/>
    <mergeCell ref="AB67:AF67"/>
    <mergeCell ref="M66:Q66"/>
    <mergeCell ref="A66:G66"/>
    <mergeCell ref="H62:I62"/>
    <mergeCell ref="L62:M62"/>
    <mergeCell ref="N62:O62"/>
    <mergeCell ref="J62:K62"/>
    <mergeCell ref="P62:Q62"/>
    <mergeCell ref="AA62:AF62"/>
    <mergeCell ref="V62:Z62"/>
    <mergeCell ref="T62:U62"/>
    <mergeCell ref="R62:S62"/>
    <mergeCell ref="A62:E62"/>
    <mergeCell ref="F62:G62"/>
    <mergeCell ref="AD1:AF1"/>
    <mergeCell ref="AD2:AF2"/>
    <mergeCell ref="T56:U56"/>
    <mergeCell ref="V56:Z56"/>
    <mergeCell ref="V57:Z57"/>
    <mergeCell ref="V55:Z55"/>
    <mergeCell ref="T55:U55"/>
    <mergeCell ref="Z29:AB29"/>
    <mergeCell ref="Y31:Y32"/>
    <mergeCell ref="Z31:Z32"/>
    <mergeCell ref="AA25:AB25"/>
    <mergeCell ref="AA24:AB24"/>
    <mergeCell ref="AC24:AD24"/>
    <mergeCell ref="AE24:AF24"/>
    <mergeCell ref="Q30:T30"/>
    <mergeCell ref="AD9:AF9"/>
    <mergeCell ref="AA10:AC10"/>
    <mergeCell ref="AD10:AF10"/>
    <mergeCell ref="X10:Z10"/>
    <mergeCell ref="AA18:AB19"/>
    <mergeCell ref="W17:AF17"/>
    <mergeCell ref="X9:Z9"/>
    <mergeCell ref="X11:Z11"/>
    <mergeCell ref="AE18:AF19"/>
    <mergeCell ref="B60:C60"/>
    <mergeCell ref="B61:C61"/>
    <mergeCell ref="D59:E59"/>
    <mergeCell ref="B59:C59"/>
    <mergeCell ref="V60:Z60"/>
    <mergeCell ref="P58:Q58"/>
    <mergeCell ref="R58:S58"/>
    <mergeCell ref="J61:K61"/>
    <mergeCell ref="P60:Q60"/>
    <mergeCell ref="R60:S60"/>
    <mergeCell ref="L60:M60"/>
    <mergeCell ref="N60:O60"/>
    <mergeCell ref="R61:S61"/>
    <mergeCell ref="V61:Z61"/>
    <mergeCell ref="L61:M61"/>
    <mergeCell ref="N61:O61"/>
    <mergeCell ref="P61:Q61"/>
    <mergeCell ref="T60:U60"/>
    <mergeCell ref="P59:Q59"/>
    <mergeCell ref="J60:K60"/>
    <mergeCell ref="T61:U61"/>
    <mergeCell ref="N59:O59"/>
    <mergeCell ref="H59:I59"/>
    <mergeCell ref="B58:C58"/>
    <mergeCell ref="H22:Q22"/>
    <mergeCell ref="D21:G21"/>
    <mergeCell ref="J59:K59"/>
    <mergeCell ref="L55:M55"/>
    <mergeCell ref="L56:M56"/>
    <mergeCell ref="W25:X25"/>
    <mergeCell ref="H21:Q21"/>
    <mergeCell ref="R22:V22"/>
    <mergeCell ref="D23:G23"/>
    <mergeCell ref="H23:Q23"/>
    <mergeCell ref="H57:I57"/>
    <mergeCell ref="T59:U59"/>
    <mergeCell ref="T58:U58"/>
    <mergeCell ref="R53:S53"/>
    <mergeCell ref="R31:R32"/>
    <mergeCell ref="U30:X30"/>
    <mergeCell ref="S31:S32"/>
    <mergeCell ref="T31:T32"/>
    <mergeCell ref="P31:P32"/>
    <mergeCell ref="U31:U32"/>
    <mergeCell ref="B42:L42"/>
    <mergeCell ref="L59:M59"/>
    <mergeCell ref="M31:M32"/>
    <mergeCell ref="M30:P30"/>
    <mergeCell ref="A46:L46"/>
    <mergeCell ref="J51:K53"/>
    <mergeCell ref="J58:K58"/>
    <mergeCell ref="L58:M58"/>
    <mergeCell ref="L51:U51"/>
    <mergeCell ref="V31:V32"/>
    <mergeCell ref="P55:Q55"/>
    <mergeCell ref="R55:S55"/>
    <mergeCell ref="T57:U57"/>
    <mergeCell ref="B57:C57"/>
    <mergeCell ref="N58:O58"/>
    <mergeCell ref="P54:Q54"/>
    <mergeCell ref="B56:C56"/>
    <mergeCell ref="B54:C54"/>
    <mergeCell ref="B55:C55"/>
    <mergeCell ref="B36:L36"/>
    <mergeCell ref="B37:L37"/>
    <mergeCell ref="H17:Q19"/>
    <mergeCell ref="N10:Q10"/>
    <mergeCell ref="N9:Q9"/>
    <mergeCell ref="G9:M9"/>
    <mergeCell ref="G10:M10"/>
    <mergeCell ref="AE20:AF20"/>
    <mergeCell ref="AA21:AB21"/>
    <mergeCell ref="AE21:AF21"/>
    <mergeCell ref="AC21:AD21"/>
    <mergeCell ref="AA20:AB20"/>
    <mergeCell ref="AC20:AD20"/>
    <mergeCell ref="Y21:Z21"/>
    <mergeCell ref="W20:X20"/>
    <mergeCell ref="G11:M11"/>
    <mergeCell ref="AC18:AD19"/>
    <mergeCell ref="W18:X19"/>
    <mergeCell ref="X12:Z12"/>
    <mergeCell ref="R12:T12"/>
    <mergeCell ref="Y20:Z20"/>
    <mergeCell ref="R21:V21"/>
    <mergeCell ref="W21:X21"/>
    <mergeCell ref="R20:V20"/>
    <mergeCell ref="AD12:AF12"/>
    <mergeCell ref="AD11:AF11"/>
    <mergeCell ref="X7:Z7"/>
    <mergeCell ref="X8:Z8"/>
    <mergeCell ref="AA7:AC7"/>
    <mergeCell ref="AA9:AC9"/>
    <mergeCell ref="AA12:AC12"/>
    <mergeCell ref="R17:V19"/>
    <mergeCell ref="AA11:AC11"/>
    <mergeCell ref="R11:T11"/>
    <mergeCell ref="U12:W12"/>
    <mergeCell ref="R10:T10"/>
    <mergeCell ref="R9:T9"/>
    <mergeCell ref="U11:W11"/>
    <mergeCell ref="R8:T8"/>
    <mergeCell ref="Y18:Z19"/>
    <mergeCell ref="A17:A19"/>
    <mergeCell ref="D17:G19"/>
    <mergeCell ref="N52:O53"/>
    <mergeCell ref="B24:C24"/>
    <mergeCell ref="B35:L35"/>
    <mergeCell ref="B43:L43"/>
    <mergeCell ref="B44:L44"/>
    <mergeCell ref="B30:L32"/>
    <mergeCell ref="B40:L40"/>
    <mergeCell ref="B34:L34"/>
    <mergeCell ref="A51:A53"/>
    <mergeCell ref="H24:Q24"/>
    <mergeCell ref="B22:C22"/>
    <mergeCell ref="P53:Q53"/>
    <mergeCell ref="A45:L45"/>
    <mergeCell ref="D22:G22"/>
    <mergeCell ref="Q31:Q32"/>
    <mergeCell ref="D20:G20"/>
    <mergeCell ref="H20:Q20"/>
    <mergeCell ref="D51:E53"/>
    <mergeCell ref="F51:G53"/>
    <mergeCell ref="B51:C53"/>
    <mergeCell ref="B39:L39"/>
    <mergeCell ref="B41:L41"/>
    <mergeCell ref="R59:S59"/>
    <mergeCell ref="D61:E61"/>
    <mergeCell ref="F61:G61"/>
    <mergeCell ref="D54:E54"/>
    <mergeCell ref="F54:G54"/>
    <mergeCell ref="L54:M54"/>
    <mergeCell ref="R54:S54"/>
    <mergeCell ref="D57:E57"/>
    <mergeCell ref="F57:G57"/>
    <mergeCell ref="N56:O56"/>
    <mergeCell ref="D58:E58"/>
    <mergeCell ref="F58:G58"/>
    <mergeCell ref="H58:I58"/>
    <mergeCell ref="P57:Q57"/>
    <mergeCell ref="N54:O54"/>
    <mergeCell ref="J54:K54"/>
    <mergeCell ref="H55:I55"/>
    <mergeCell ref="J56:K56"/>
    <mergeCell ref="H61:I61"/>
    <mergeCell ref="D60:E60"/>
    <mergeCell ref="F60:G60"/>
    <mergeCell ref="F59:G59"/>
    <mergeCell ref="H60:I60"/>
    <mergeCell ref="AA51:AF53"/>
    <mergeCell ref="J55:K55"/>
    <mergeCell ref="D55:E55"/>
    <mergeCell ref="F55:G55"/>
    <mergeCell ref="R56:S56"/>
    <mergeCell ref="N55:O55"/>
    <mergeCell ref="V54:Z54"/>
    <mergeCell ref="T53:U53"/>
    <mergeCell ref="T54:U54"/>
    <mergeCell ref="D56:E56"/>
    <mergeCell ref="F56:G56"/>
    <mergeCell ref="H54:I54"/>
    <mergeCell ref="H51:I53"/>
    <mergeCell ref="AA54:AF54"/>
    <mergeCell ref="AA55:AF55"/>
    <mergeCell ref="AA56:AF56"/>
    <mergeCell ref="AA61:AF61"/>
    <mergeCell ref="AD29:AF29"/>
    <mergeCell ref="AA58:AF58"/>
    <mergeCell ref="AA59:AF59"/>
    <mergeCell ref="AA60:AF60"/>
    <mergeCell ref="R57:S57"/>
    <mergeCell ref="V59:Z59"/>
    <mergeCell ref="V58:Z58"/>
    <mergeCell ref="A49:AF49"/>
    <mergeCell ref="B33:L33"/>
    <mergeCell ref="A30:A32"/>
    <mergeCell ref="J57:K57"/>
    <mergeCell ref="L57:M57"/>
    <mergeCell ref="N57:O57"/>
    <mergeCell ref="P56:Q56"/>
    <mergeCell ref="V51:Z53"/>
    <mergeCell ref="P52:U52"/>
    <mergeCell ref="L52:M53"/>
    <mergeCell ref="H56:I56"/>
    <mergeCell ref="AC30:AF30"/>
    <mergeCell ref="AE31:AE32"/>
    <mergeCell ref="AF31:AF32"/>
    <mergeCell ref="AA57:AF57"/>
    <mergeCell ref="X31:X32"/>
    <mergeCell ref="AD50:AF50"/>
    <mergeCell ref="W31:W32"/>
    <mergeCell ref="AC23:AD23"/>
    <mergeCell ref="W22:X22"/>
    <mergeCell ref="AD8:AF8"/>
    <mergeCell ref="AE23:AF23"/>
    <mergeCell ref="W23:X23"/>
    <mergeCell ref="AE22:AF22"/>
    <mergeCell ref="Y22:Z22"/>
    <mergeCell ref="AA22:AB22"/>
    <mergeCell ref="AA8:AC8"/>
    <mergeCell ref="U10:W10"/>
    <mergeCell ref="U8:W8"/>
    <mergeCell ref="U9:W9"/>
    <mergeCell ref="Y24:Z24"/>
    <mergeCell ref="Y25:Z25"/>
    <mergeCell ref="Y30:AB30"/>
    <mergeCell ref="AB31:AB32"/>
    <mergeCell ref="AA23:AB23"/>
    <mergeCell ref="AC31:AC32"/>
    <mergeCell ref="AD31:AD32"/>
    <mergeCell ref="R23:V23"/>
    <mergeCell ref="AC22:AD22"/>
    <mergeCell ref="AA31:AA32"/>
    <mergeCell ref="A3:AF3"/>
    <mergeCell ref="A15:AF15"/>
    <mergeCell ref="A28:AF28"/>
    <mergeCell ref="Y23:Z23"/>
    <mergeCell ref="D24:G24"/>
    <mergeCell ref="W24:X24"/>
    <mergeCell ref="A25:V25"/>
    <mergeCell ref="B23:C23"/>
    <mergeCell ref="B11:C11"/>
    <mergeCell ref="B17:C19"/>
    <mergeCell ref="A5:A6"/>
    <mergeCell ref="B5:C6"/>
    <mergeCell ref="B7:C7"/>
    <mergeCell ref="B8:C8"/>
    <mergeCell ref="N11:Q11"/>
    <mergeCell ref="AC25:AD25"/>
    <mergeCell ref="AE25:AF25"/>
    <mergeCell ref="R5:AF5"/>
    <mergeCell ref="R7:T7"/>
    <mergeCell ref="R6:T6"/>
    <mergeCell ref="A12:M12"/>
    <mergeCell ref="N12:Q12"/>
    <mergeCell ref="N5:Q6"/>
    <mergeCell ref="N7:Q7"/>
    <mergeCell ref="R24:V24"/>
    <mergeCell ref="B38:L38"/>
    <mergeCell ref="AD6:AF6"/>
    <mergeCell ref="U6:W6"/>
    <mergeCell ref="X6:Z6"/>
    <mergeCell ref="AA6:AC6"/>
    <mergeCell ref="G8:M8"/>
    <mergeCell ref="B9:C9"/>
    <mergeCell ref="G5:M6"/>
    <mergeCell ref="G7:M7"/>
    <mergeCell ref="D5:F6"/>
    <mergeCell ref="D7:F7"/>
    <mergeCell ref="D8:F8"/>
    <mergeCell ref="D9:F9"/>
    <mergeCell ref="D10:F10"/>
    <mergeCell ref="D11:F11"/>
    <mergeCell ref="B10:C10"/>
    <mergeCell ref="B21:C21"/>
    <mergeCell ref="B20:C20"/>
    <mergeCell ref="N31:N32"/>
    <mergeCell ref="O31:O32"/>
    <mergeCell ref="U7:W7"/>
    <mergeCell ref="AD7:AF7"/>
    <mergeCell ref="N8:Q8"/>
  </mergeCells>
  <phoneticPr fontId="3" type="noConversion"/>
  <pageMargins left="0.59055118110236227" right="0.59055118110236227" top="0.78740157480314965" bottom="0.39370078740157483" header="0.31496062992125984" footer="0.31496062992125984"/>
  <pageSetup paperSize="9" scale="30" orientation="landscape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13</vt:i4>
      </vt:variant>
    </vt:vector>
  </HeadingPairs>
  <TitlesOfParts>
    <vt:vector size="21" baseType="lpstr">
      <vt:lpstr>фінплан - зведені показники</vt:lpstr>
      <vt:lpstr>1. Фін результат</vt:lpstr>
      <vt:lpstr>2. Розрахунки з бюджетом</vt:lpstr>
      <vt:lpstr>3. Рух грошових коштів</vt:lpstr>
      <vt:lpstr>4. Кап. інвестиції</vt:lpstr>
      <vt:lpstr> 5. Коефіцієнти</vt:lpstr>
      <vt:lpstr>6.1. Інша інфо_1</vt:lpstr>
      <vt:lpstr>6.2. Інша інфо_2</vt:lpstr>
      <vt:lpstr>' 5. Коефіцієнти'!Заголовки_для_печати</vt:lpstr>
      <vt:lpstr>'1. Фін результат'!Заголовки_для_печати</vt:lpstr>
      <vt:lpstr>'2. Розрахунки з бюджетом'!Заголовки_для_печати</vt:lpstr>
      <vt:lpstr>'3. Рух грошових коштів'!Заголовки_для_печати</vt:lpstr>
      <vt:lpstr>'фінплан - зведені показники'!Заголовки_для_печати</vt:lpstr>
      <vt:lpstr>' 5. Коефіцієнти'!Область_печати</vt:lpstr>
      <vt:lpstr>'1. Фін результат'!Область_печати</vt:lpstr>
      <vt:lpstr>'2. Розрахунки з бюджетом'!Область_печати</vt:lpstr>
      <vt:lpstr>'3. Рух грошових коштів'!Область_печати</vt:lpstr>
      <vt:lpstr>'4. Кап. інвестиції'!Область_печати</vt:lpstr>
      <vt:lpstr>'6.1. Інша інфо_1'!Область_печати</vt:lpstr>
      <vt:lpstr>'6.2. Інша інфо_2'!Область_печати</vt:lpstr>
      <vt:lpstr>'фінплан - зведені показники'!Область_печати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2022-05-02T10:21:39Z</cp:lastPrinted>
  <dcterms:created xsi:type="dcterms:W3CDTF">2003-03-13T16:00:22Z</dcterms:created>
  <dcterms:modified xsi:type="dcterms:W3CDTF">2022-10-19T08:24:11Z</dcterms:modified>
</cp:coreProperties>
</file>