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узырькова\финплан\"/>
    </mc:Choice>
  </mc:AlternateContent>
  <bookViews>
    <workbookView xWindow="0" yWindow="0" windowWidth="28800" windowHeight="11700" tabRatio="844" activeTab="7"/>
  </bookViews>
  <sheets>
    <sheet name="фінплан - зведені показники" sheetId="14" r:id="rId1"/>
    <sheet name="1. Фін результат" sheetId="2" r:id="rId2"/>
    <sheet name="2. Розрахунки з бюджетом" sheetId="19" r:id="rId3"/>
    <sheet name="3. Рух грошових коштів" sheetId="18" r:id="rId4"/>
    <sheet name="4. Кап. інвестиції" sheetId="3" r:id="rId5"/>
    <sheet name=" 5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atabase">'[10]Ener '!$A$1:$G$2645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в">'[26]МТР Газ України'!$F$1</definedName>
    <definedName name="ватт">'[27]БАЗА  '!#REF!</definedName>
    <definedName name="Д">'[16]МТР Газ України'!$B$4</definedName>
    <definedName name="е">#REF!</definedName>
    <definedName name="є">#REF!</definedName>
    <definedName name="_xlnm.Print_Titles" localSheetId="5">' 5. Коефіцієнти'!$5:$5</definedName>
    <definedName name="_xlnm.Print_Titles" localSheetId="1">'1. Фін результат'!$7:$7</definedName>
    <definedName name="_xlnm.Print_Titles" localSheetId="2">'2. Розрахунки з бюджетом'!$6:$6</definedName>
    <definedName name="_xlnm.Print_Titles" localSheetId="3">'3. Рух грошових коштів'!$7:$7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5. Коефіцієнти'!$A$1:$F$24</definedName>
    <definedName name="_xlnm.Print_Area" localSheetId="1">'1. Фін результат'!$A$1:$H$113</definedName>
    <definedName name="_xlnm.Print_Area" localSheetId="2">'2. Розрахунки з бюджетом'!$A$1:$G$41</definedName>
    <definedName name="_xlnm.Print_Area" localSheetId="3">'3. Рух грошових коштів'!$A$1:$G$88</definedName>
    <definedName name="_xlnm.Print_Area" localSheetId="4">'4. Кап. інвестиції'!$A$1:$G$16</definedName>
    <definedName name="_xlnm.Print_Area" localSheetId="6">'6.1. Інша інфо_1'!$A$1:$O$80</definedName>
    <definedName name="_xlnm.Print_Area" localSheetId="7">'6.2. Інша інфо_2'!$A$1:$AF$63</definedName>
    <definedName name="_xlnm.Print_Area" localSheetId="0">'фінплан - зведені показники'!$A$1:$G$81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'[26]МТР Газ України'!$F$1</definedName>
    <definedName name="ц">'[14]7  Інші витрати'!#REF!</definedName>
    <definedName name="ччч">'[35]БАЗА  '!#REF!</definedName>
    <definedName name="ш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0" l="1"/>
  <c r="H30" i="10"/>
  <c r="H25" i="10"/>
  <c r="H21" i="10"/>
  <c r="H22" i="10"/>
  <c r="A60" i="9" l="1"/>
  <c r="AC39" i="9"/>
  <c r="Y39" i="9"/>
  <c r="U39" i="9"/>
  <c r="Q39" i="9"/>
  <c r="M39" i="9"/>
  <c r="AC38" i="9"/>
  <c r="Q38" i="9"/>
  <c r="AC34" i="9"/>
  <c r="Q34" i="9"/>
  <c r="A80" i="10"/>
  <c r="M50" i="10"/>
  <c r="J50" i="10"/>
  <c r="G50" i="10"/>
  <c r="D50" i="10"/>
  <c r="N34" i="10"/>
  <c r="J34" i="10"/>
  <c r="L34" i="10"/>
  <c r="B34" i="10"/>
  <c r="N33" i="10"/>
  <c r="L33" i="10"/>
  <c r="J33" i="10"/>
  <c r="H33" i="10"/>
  <c r="B33" i="10"/>
  <c r="N30" i="10"/>
  <c r="L30" i="10"/>
  <c r="N29" i="10"/>
  <c r="L29" i="10"/>
  <c r="J26" i="10"/>
  <c r="H26" i="10"/>
  <c r="N26" i="10" s="1"/>
  <c r="N25" i="10"/>
  <c r="L25" i="10"/>
  <c r="J25" i="10"/>
  <c r="N22" i="10"/>
  <c r="L22" i="10"/>
  <c r="J22" i="10"/>
  <c r="N21" i="10"/>
  <c r="L21" i="10"/>
  <c r="N16" i="10"/>
  <c r="L16" i="10"/>
  <c r="N15" i="10"/>
  <c r="L15" i="10"/>
  <c r="N14" i="10"/>
  <c r="L14" i="10"/>
  <c r="A23" i="11"/>
  <c r="E19" i="11"/>
  <c r="D19" i="11"/>
  <c r="D18" i="11"/>
  <c r="D17" i="11"/>
  <c r="E15" i="11"/>
  <c r="D15" i="11"/>
  <c r="E14" i="11"/>
  <c r="D14" i="11"/>
  <c r="E13" i="11"/>
  <c r="D13" i="11"/>
  <c r="E11" i="11"/>
  <c r="D11" i="11"/>
  <c r="E10" i="11"/>
  <c r="D10" i="11"/>
  <c r="E9" i="11"/>
  <c r="D9" i="11"/>
  <c r="E8" i="11"/>
  <c r="D8" i="11"/>
  <c r="E7" i="11"/>
  <c r="D7" i="11"/>
  <c r="A15" i="3"/>
  <c r="F10" i="3"/>
  <c r="E10" i="3"/>
  <c r="G8" i="3"/>
  <c r="F8" i="3"/>
  <c r="E6" i="3"/>
  <c r="E17" i="11" s="1"/>
  <c r="D6" i="3"/>
  <c r="A87" i="18"/>
  <c r="C84" i="18"/>
  <c r="C83" i="18"/>
  <c r="E79" i="18"/>
  <c r="C79" i="18"/>
  <c r="E77" i="18"/>
  <c r="C77" i="18"/>
  <c r="E67" i="18"/>
  <c r="D67" i="18"/>
  <c r="C67" i="18"/>
  <c r="E63" i="18"/>
  <c r="C63" i="18"/>
  <c r="E60" i="18"/>
  <c r="D60" i="18"/>
  <c r="D79" i="18" s="1"/>
  <c r="D57" i="14" s="1"/>
  <c r="E48" i="18"/>
  <c r="E83" i="18" s="1"/>
  <c r="E59" i="14" s="1"/>
  <c r="C48" i="18"/>
  <c r="D42" i="18"/>
  <c r="D48" i="18" s="1"/>
  <c r="D56" i="14" s="1"/>
  <c r="C42" i="18"/>
  <c r="E30" i="18"/>
  <c r="C30" i="18"/>
  <c r="D29" i="18"/>
  <c r="C29" i="18"/>
  <c r="E28" i="18"/>
  <c r="F27" i="18"/>
  <c r="F26" i="18"/>
  <c r="E26" i="18"/>
  <c r="C26" i="18"/>
  <c r="F24" i="18"/>
  <c r="F23" i="18"/>
  <c r="E23" i="18"/>
  <c r="C23" i="18"/>
  <c r="E22" i="18"/>
  <c r="C22" i="18"/>
  <c r="F20" i="18"/>
  <c r="F19" i="18"/>
  <c r="F18" i="18"/>
  <c r="F17" i="18"/>
  <c r="F16" i="18"/>
  <c r="F15" i="18"/>
  <c r="E15" i="18"/>
  <c r="E14" i="18"/>
  <c r="D14" i="18"/>
  <c r="D22" i="18" s="1"/>
  <c r="D28" i="18" s="1"/>
  <c r="F11" i="18"/>
  <c r="C11" i="18"/>
  <c r="F9" i="18"/>
  <c r="E9" i="18"/>
  <c r="C9" i="18"/>
  <c r="A40" i="19"/>
  <c r="G38" i="19"/>
  <c r="F38" i="19"/>
  <c r="E38" i="19"/>
  <c r="D38" i="19"/>
  <c r="C38" i="19"/>
  <c r="G37" i="19"/>
  <c r="F37" i="19"/>
  <c r="E37" i="19"/>
  <c r="G36" i="19"/>
  <c r="F36" i="19"/>
  <c r="E36" i="19"/>
  <c r="F35" i="19"/>
  <c r="F34" i="19"/>
  <c r="F33" i="19"/>
  <c r="F32" i="19"/>
  <c r="G31" i="19"/>
  <c r="F31" i="19"/>
  <c r="E31" i="19"/>
  <c r="F30" i="19"/>
  <c r="F29" i="19"/>
  <c r="F28" i="19"/>
  <c r="G27" i="19"/>
  <c r="F27" i="19"/>
  <c r="E27" i="19"/>
  <c r="D27" i="19"/>
  <c r="C27" i="19"/>
  <c r="F26" i="19"/>
  <c r="G25" i="19"/>
  <c r="F25" i="19"/>
  <c r="E21" i="19"/>
  <c r="D21" i="19"/>
  <c r="C21" i="19"/>
  <c r="G19" i="19"/>
  <c r="F19" i="19"/>
  <c r="E19" i="19"/>
  <c r="D19" i="19"/>
  <c r="F18" i="19"/>
  <c r="F17" i="19"/>
  <c r="E17" i="19"/>
  <c r="C17" i="19"/>
  <c r="F12" i="19"/>
  <c r="E9" i="19"/>
  <c r="G8" i="19"/>
  <c r="F8" i="19"/>
  <c r="A112" i="2"/>
  <c r="G111" i="2"/>
  <c r="F111" i="2"/>
  <c r="E111" i="2"/>
  <c r="D111" i="2"/>
  <c r="C111" i="2"/>
  <c r="G110" i="2"/>
  <c r="F110" i="2"/>
  <c r="E110" i="2"/>
  <c r="D110" i="2"/>
  <c r="C110" i="2"/>
  <c r="G109" i="2"/>
  <c r="F109" i="2"/>
  <c r="E109" i="2"/>
  <c r="D109" i="2"/>
  <c r="C109" i="2"/>
  <c r="G108" i="2"/>
  <c r="F108" i="2"/>
  <c r="E108" i="2"/>
  <c r="D108" i="2"/>
  <c r="C108" i="2"/>
  <c r="G107" i="2"/>
  <c r="F107" i="2"/>
  <c r="E107" i="2"/>
  <c r="D107" i="2"/>
  <c r="C107" i="2"/>
  <c r="F106" i="2"/>
  <c r="E106" i="2"/>
  <c r="F105" i="2"/>
  <c r="E105" i="2"/>
  <c r="F104" i="2"/>
  <c r="E104" i="2"/>
  <c r="G102" i="2"/>
  <c r="F102" i="2"/>
  <c r="E102" i="2"/>
  <c r="D102" i="2"/>
  <c r="C102" i="2"/>
  <c r="F101" i="2"/>
  <c r="F100" i="2"/>
  <c r="F99" i="2"/>
  <c r="G98" i="2"/>
  <c r="F98" i="2"/>
  <c r="E98" i="2"/>
  <c r="D98" i="2"/>
  <c r="C98" i="2"/>
  <c r="F97" i="2"/>
  <c r="E97" i="2"/>
  <c r="D97" i="2"/>
  <c r="C97" i="2"/>
  <c r="G95" i="2"/>
  <c r="F95" i="2"/>
  <c r="E95" i="2"/>
  <c r="D95" i="2"/>
  <c r="C95" i="2"/>
  <c r="G94" i="2"/>
  <c r="F94" i="2"/>
  <c r="E94" i="2"/>
  <c r="D94" i="2"/>
  <c r="C94" i="2"/>
  <c r="F93" i="2"/>
  <c r="E93" i="2"/>
  <c r="D93" i="2"/>
  <c r="C93" i="2"/>
  <c r="F92" i="2"/>
  <c r="E92" i="2"/>
  <c r="D92" i="2"/>
  <c r="C92" i="2"/>
  <c r="G91" i="2"/>
  <c r="F91" i="2"/>
  <c r="E91" i="2"/>
  <c r="C91" i="2"/>
  <c r="F89" i="2"/>
  <c r="F88" i="2"/>
  <c r="E88" i="2"/>
  <c r="C88" i="2"/>
  <c r="F87" i="2"/>
  <c r="F86" i="2"/>
  <c r="E86" i="2"/>
  <c r="D86" i="2"/>
  <c r="C86" i="2"/>
  <c r="F85" i="2"/>
  <c r="F84" i="2"/>
  <c r="F83" i="2"/>
  <c r="E83" i="2"/>
  <c r="D83" i="2"/>
  <c r="C83" i="2"/>
  <c r="F82" i="2"/>
  <c r="F81" i="2"/>
  <c r="F80" i="2"/>
  <c r="F79" i="2"/>
  <c r="F78" i="2"/>
  <c r="F77" i="2"/>
  <c r="F76" i="2"/>
  <c r="F75" i="2"/>
  <c r="F74" i="2"/>
  <c r="E74" i="2"/>
  <c r="C74" i="2"/>
  <c r="F68" i="2"/>
  <c r="F67" i="2"/>
  <c r="E67" i="2"/>
  <c r="C67" i="2"/>
  <c r="F66" i="2"/>
  <c r="F65" i="2"/>
  <c r="F64" i="2"/>
  <c r="F63" i="2"/>
  <c r="F62" i="2"/>
  <c r="E62" i="2"/>
  <c r="D62" i="2"/>
  <c r="C62" i="2"/>
  <c r="F61" i="2"/>
  <c r="F60" i="2"/>
  <c r="F59" i="2"/>
  <c r="F58" i="2"/>
  <c r="F57" i="2"/>
  <c r="F56" i="2"/>
  <c r="F55" i="2"/>
  <c r="F50" i="2"/>
  <c r="E50" i="2"/>
  <c r="D50" i="2"/>
  <c r="C50" i="2"/>
  <c r="F49" i="2"/>
  <c r="F48" i="2"/>
  <c r="F47" i="2"/>
  <c r="F46" i="2"/>
  <c r="F45" i="2"/>
  <c r="F44" i="2"/>
  <c r="F43" i="2"/>
  <c r="E43" i="2"/>
  <c r="G42" i="2"/>
  <c r="F42" i="2"/>
  <c r="F41" i="2"/>
  <c r="F40" i="2"/>
  <c r="F39" i="2"/>
  <c r="G38" i="2"/>
  <c r="F38" i="2"/>
  <c r="G37" i="2"/>
  <c r="F37" i="2"/>
  <c r="G36" i="2"/>
  <c r="F36" i="2"/>
  <c r="F35" i="2"/>
  <c r="F34" i="2"/>
  <c r="F33" i="2"/>
  <c r="F32" i="2"/>
  <c r="F31" i="2"/>
  <c r="F30" i="2"/>
  <c r="F29" i="2"/>
  <c r="G28" i="2"/>
  <c r="F28" i="2"/>
  <c r="E28" i="2"/>
  <c r="D28" i="2"/>
  <c r="C28" i="2"/>
  <c r="F26" i="2"/>
  <c r="F25" i="2"/>
  <c r="E25" i="2"/>
  <c r="C25" i="2"/>
  <c r="G24" i="2"/>
  <c r="F24" i="2"/>
  <c r="E24" i="2"/>
  <c r="D24" i="2"/>
  <c r="C24" i="2"/>
  <c r="F23" i="2"/>
  <c r="F22" i="2"/>
  <c r="F21" i="2"/>
  <c r="F20" i="2"/>
  <c r="E20" i="2"/>
  <c r="F19" i="2"/>
  <c r="F18" i="2"/>
  <c r="F17" i="2"/>
  <c r="F16" i="2"/>
  <c r="F15" i="2"/>
  <c r="F14" i="2"/>
  <c r="F13" i="2"/>
  <c r="F12" i="2"/>
  <c r="E12" i="2"/>
  <c r="C12" i="2"/>
  <c r="F11" i="2"/>
  <c r="G10" i="2"/>
  <c r="F10" i="2"/>
  <c r="G9" i="2"/>
  <c r="F9" i="2"/>
  <c r="E9" i="2"/>
  <c r="D9" i="2"/>
  <c r="C9" i="2"/>
  <c r="G76" i="14"/>
  <c r="F76" i="14"/>
  <c r="G75" i="14"/>
  <c r="F75" i="14"/>
  <c r="G74" i="14"/>
  <c r="F74" i="14"/>
  <c r="G73" i="14"/>
  <c r="F73" i="14"/>
  <c r="E73" i="14"/>
  <c r="D73" i="14"/>
  <c r="G72" i="14"/>
  <c r="F72" i="14"/>
  <c r="G71" i="14"/>
  <c r="F71" i="14"/>
  <c r="G70" i="14"/>
  <c r="F70" i="14"/>
  <c r="E70" i="14"/>
  <c r="D70" i="14"/>
  <c r="C70" i="14"/>
  <c r="G69" i="14"/>
  <c r="F69" i="14"/>
  <c r="D69" i="14"/>
  <c r="G68" i="14"/>
  <c r="F68" i="14"/>
  <c r="D68" i="14"/>
  <c r="G67" i="14"/>
  <c r="F67" i="14"/>
  <c r="E65" i="14"/>
  <c r="D65" i="14"/>
  <c r="C65" i="14"/>
  <c r="B65" i="14"/>
  <c r="E64" i="14"/>
  <c r="D64" i="14"/>
  <c r="C64" i="14"/>
  <c r="B64" i="14"/>
  <c r="E63" i="14"/>
  <c r="D63" i="14"/>
  <c r="C63" i="14"/>
  <c r="B63" i="14"/>
  <c r="E61" i="14"/>
  <c r="E18" i="11" s="1"/>
  <c r="D61" i="14"/>
  <c r="C61" i="14"/>
  <c r="B61" i="14"/>
  <c r="C59" i="14"/>
  <c r="B59" i="14"/>
  <c r="G58" i="14"/>
  <c r="F58" i="14"/>
  <c r="B58" i="14"/>
  <c r="E57" i="14"/>
  <c r="C57" i="14"/>
  <c r="B57" i="14"/>
  <c r="E56" i="14"/>
  <c r="C56" i="14"/>
  <c r="B56" i="14"/>
  <c r="E55" i="14"/>
  <c r="C55" i="14"/>
  <c r="B55" i="14"/>
  <c r="G54" i="14"/>
  <c r="F54" i="14"/>
  <c r="E54" i="14"/>
  <c r="D54" i="14"/>
  <c r="C54" i="14"/>
  <c r="B54" i="14"/>
  <c r="G52" i="14"/>
  <c r="F52" i="14"/>
  <c r="E52" i="14"/>
  <c r="D52" i="14"/>
  <c r="C52" i="14"/>
  <c r="B52" i="14"/>
  <c r="G51" i="14"/>
  <c r="F51" i="14"/>
  <c r="E51" i="14"/>
  <c r="D51" i="14"/>
  <c r="C51" i="14"/>
  <c r="B51" i="14"/>
  <c r="G50" i="14"/>
  <c r="F50" i="14"/>
  <c r="E50" i="14"/>
  <c r="D50" i="14"/>
  <c r="C50" i="14"/>
  <c r="B50" i="14"/>
  <c r="G49" i="14"/>
  <c r="F49" i="14"/>
  <c r="E49" i="14"/>
  <c r="D49" i="14"/>
  <c r="C49" i="14"/>
  <c r="G48" i="14"/>
  <c r="F48" i="14"/>
  <c r="E48" i="14"/>
  <c r="D48" i="14"/>
  <c r="C48" i="14"/>
  <c r="B48" i="14"/>
  <c r="G47" i="14"/>
  <c r="F47" i="14"/>
  <c r="E47" i="14"/>
  <c r="D47" i="14"/>
  <c r="C47" i="14"/>
  <c r="B47" i="14"/>
  <c r="G45" i="14"/>
  <c r="F45" i="14"/>
  <c r="E45" i="14"/>
  <c r="D45" i="14"/>
  <c r="C45" i="14"/>
  <c r="B45" i="14"/>
  <c r="G44" i="14"/>
  <c r="F44" i="14"/>
  <c r="E44" i="14"/>
  <c r="D44" i="14"/>
  <c r="C44" i="14"/>
  <c r="B44" i="14"/>
  <c r="G43" i="14"/>
  <c r="F43" i="14"/>
  <c r="E43" i="14"/>
  <c r="D43" i="14"/>
  <c r="C43" i="14"/>
  <c r="B43" i="14"/>
  <c r="G42" i="14"/>
  <c r="F42" i="14"/>
  <c r="E42" i="14"/>
  <c r="D42" i="14"/>
  <c r="C42" i="14"/>
  <c r="B42" i="14"/>
  <c r="G41" i="14"/>
  <c r="F41" i="14"/>
  <c r="E41" i="14"/>
  <c r="D41" i="14"/>
  <c r="C41" i="14"/>
  <c r="B41" i="14"/>
  <c r="G40" i="14"/>
  <c r="F40" i="14"/>
  <c r="E40" i="14"/>
  <c r="D40" i="14"/>
  <c r="C40" i="14"/>
  <c r="B40" i="14"/>
  <c r="G39" i="14"/>
  <c r="F39" i="14"/>
  <c r="E39" i="14"/>
  <c r="D39" i="14"/>
  <c r="C39" i="14"/>
  <c r="B39" i="14"/>
  <c r="G38" i="14"/>
  <c r="F38" i="14"/>
  <c r="E38" i="14"/>
  <c r="D38" i="14"/>
  <c r="C38" i="14"/>
  <c r="B38" i="14"/>
  <c r="G37" i="14"/>
  <c r="F37" i="14"/>
  <c r="E37" i="14"/>
  <c r="D37" i="14"/>
  <c r="C37" i="14"/>
  <c r="B37" i="14"/>
  <c r="G36" i="14"/>
  <c r="F36" i="14"/>
  <c r="E36" i="14"/>
  <c r="D36" i="14"/>
  <c r="C36" i="14"/>
  <c r="B36" i="14"/>
  <c r="G35" i="14"/>
  <c r="F35" i="14"/>
  <c r="E35" i="14"/>
  <c r="D35" i="14"/>
  <c r="C35" i="14"/>
  <c r="B35" i="14"/>
  <c r="G34" i="14"/>
  <c r="F34" i="14"/>
  <c r="E34" i="14"/>
  <c r="D34" i="14"/>
  <c r="C34" i="14"/>
  <c r="B34" i="14"/>
  <c r="G33" i="14"/>
  <c r="F33" i="14"/>
  <c r="E33" i="14"/>
  <c r="D33" i="14"/>
  <c r="C33" i="14"/>
  <c r="B33" i="14"/>
  <c r="G32" i="14"/>
  <c r="F32" i="14"/>
  <c r="E32" i="14"/>
  <c r="D32" i="14"/>
  <c r="C32" i="14"/>
  <c r="B32" i="14"/>
  <c r="A32" i="14"/>
  <c r="G31" i="14"/>
  <c r="F31" i="14"/>
  <c r="E31" i="14"/>
  <c r="D31" i="14"/>
  <c r="C31" i="14"/>
  <c r="B31" i="14"/>
  <c r="E84" i="18" l="1"/>
  <c r="G61" i="14"/>
  <c r="G6" i="3"/>
  <c r="R34" i="9"/>
  <c r="F61" i="14"/>
  <c r="F6" i="3"/>
  <c r="L26" i="10"/>
  <c r="F57" i="14"/>
  <c r="G57" i="14"/>
  <c r="G56" i="14"/>
  <c r="F56" i="14"/>
  <c r="F14" i="18"/>
  <c r="D30" i="18"/>
  <c r="F28" i="18"/>
  <c r="F22" i="18"/>
  <c r="S34" i="9" l="1"/>
  <c r="R38" i="9"/>
  <c r="AD34" i="9"/>
  <c r="T34" i="9"/>
  <c r="F30" i="18"/>
  <c r="D83" i="18"/>
  <c r="D55" i="14"/>
  <c r="S38" i="9" l="1"/>
  <c r="T38" i="9"/>
  <c r="AE34" i="9"/>
  <c r="AD38" i="9"/>
  <c r="AF34" i="9"/>
  <c r="G55" i="14"/>
  <c r="F55" i="14"/>
  <c r="D84" i="18"/>
  <c r="D59" i="14"/>
  <c r="AE38" i="9" l="1"/>
  <c r="AF38" i="9"/>
  <c r="F59" i="14"/>
  <c r="G59" i="14"/>
</calcChain>
</file>

<file path=xl/sharedStrings.xml><?xml version="1.0" encoding="utf-8"?>
<sst xmlns="http://schemas.openxmlformats.org/spreadsheetml/2006/main" count="657" uniqueCount="497">
  <si>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</si>
  <si>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</si>
  <si>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1 квартал</t>
  </si>
  <si>
    <t>Коди</t>
  </si>
  <si>
    <t xml:space="preserve">Підприємство  </t>
  </si>
  <si>
    <t>КП "Інфо-Рада-Дніпро" ДМР</t>
  </si>
  <si>
    <t xml:space="preserve">за ЄДРПОУ 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</si>
  <si>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</si>
  <si>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</si>
  <si>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</si>
  <si>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</si>
  <si>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за КОАТУУ</t>
  </si>
  <si>
    <r>
      <rPr>
        <sz val="18"/>
        <rFont val="Times New Roman"/>
        <charset val="204"/>
      </rPr>
      <t xml:space="preserve">Орган державного управління  </t>
    </r>
    <r>
      <rPr>
        <b/>
        <i/>
        <sz val="18"/>
        <rFont val="Times New Roman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</si>
  <si>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</si>
  <si>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</si>
  <si>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</si>
  <si>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</si>
  <si>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>62.09</t>
  </si>
  <si>
    <t xml:space="preserve">за  КВЕД  </t>
  </si>
  <si>
    <t>58.14</t>
  </si>
  <si>
    <t>Одиниця виміру, тис. гривень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</si>
  <si>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</si>
  <si>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</si>
  <si>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</si>
  <si>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</si>
  <si>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</si>
  <si>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</si>
  <si>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49000, м. Дніпро, пр. Д. Яворницького, буд.75</t>
  </si>
  <si>
    <t xml:space="preserve">Телефон </t>
  </si>
  <si>
    <t>0506282622</t>
  </si>
  <si>
    <t xml:space="preserve">Прізвище та ініціали керівника  </t>
  </si>
  <si>
    <t>Чуєва А. В.</t>
  </si>
  <si>
    <t>ЗВІТ</t>
  </si>
  <si>
    <t>ПРО ВИКОНАННЯ ФІНАНСОВОГО ПЛАНУ ПІДПРИЄМСТВА</t>
  </si>
  <si>
    <t>за 1 квартал 2025</t>
  </si>
  <si>
    <t>(І квартал, півріччя, 9 місяців, рік)</t>
  </si>
  <si>
    <t>Основні фінансові показники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</si>
  <si>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</si>
  <si>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</si>
  <si>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</si>
  <si>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</si>
  <si>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 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</si>
  <si>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</si>
  <si>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</si>
  <si>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</si>
  <si>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</si>
  <si>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</si>
  <si>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</si>
  <si>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</si>
  <si>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</si>
  <si>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</si>
  <si>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</si>
  <si>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</si>
  <si>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EBITDA</t>
  </si>
  <si>
    <t>Рентабельність EBITDA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</si>
  <si>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</si>
  <si>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</si>
  <si>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</si>
  <si>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</si>
  <si>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</si>
  <si>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</si>
  <si>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</si>
  <si>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>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</si>
  <si>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</si>
  <si>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                           (з мінусом)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</si>
  <si>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</si>
  <si>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</si>
  <si>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</si>
  <si>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</si>
  <si>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</si>
  <si>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</si>
  <si>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</si>
  <si>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</si>
  <si>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</si>
  <si>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 xml:space="preserve">Вплив зміни валютних курсів на залишок коштів 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</si>
  <si>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</si>
  <si>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</si>
  <si>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</si>
  <si>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</si>
  <si>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</si>
  <si>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x</t>
  </si>
  <si>
    <t>Коефіцієнт рентабельності власного капіталу</t>
  </si>
  <si>
    <t>Коефіцієнт фінансової стійкості</t>
  </si>
  <si>
    <t>VI. Звіт про фінансовий стан</t>
  </si>
  <si>
    <t>Необоротні активи</t>
  </si>
  <si>
    <t>Данні беремо з балансу</t>
  </si>
  <si>
    <t>р.1095 (на кінець періоду)</t>
  </si>
  <si>
    <t>Оборотні активи</t>
  </si>
  <si>
    <t>р.1195 (на кінець періоду)</t>
  </si>
  <si>
    <t>у тому числі грошові кошти та їх еквіваленти</t>
  </si>
  <si>
    <t>р.1165 (на кінець періоду)</t>
  </si>
  <si>
    <t>Усього активи</t>
  </si>
  <si>
    <t>р.1300 (на кінець періоду)</t>
  </si>
  <si>
    <t>Довгострокові зобов'язання і забезпечення</t>
  </si>
  <si>
    <t>р.1595 (на кінець періоду)</t>
  </si>
  <si>
    <t>Поточні зобов'язання і забезпечення</t>
  </si>
  <si>
    <t>р.1695 (на кінець періоду)</t>
  </si>
  <si>
    <t>Усього зобов'язання і забезпечення</t>
  </si>
  <si>
    <t>р.1900 (на кінець періоду)</t>
  </si>
  <si>
    <t>у тому числі державні гранти і субсидії</t>
  </si>
  <si>
    <t>у тому числі фінансові запозичення</t>
  </si>
  <si>
    <t>Власний капітал</t>
  </si>
  <si>
    <t>р.1495 (на кінець періоду)</t>
  </si>
  <si>
    <t>Директор КП "Інфо-Рада-Дніпро"</t>
  </si>
  <si>
    <t>Альона ЧУЄВА</t>
  </si>
  <si>
    <t xml:space="preserve">                                               (посада)</t>
  </si>
  <si>
    <t>(підпис)</t>
  </si>
  <si>
    <t xml:space="preserve">(ініціали, прізвище)    </t>
  </si>
  <si>
    <t>Продовження додатка 3</t>
  </si>
  <si>
    <t>Таблиця 1</t>
  </si>
  <si>
    <t>Таблиця І. Формування фінансових результатів</t>
  </si>
  <si>
    <t>Минулий рік (анало-
гічний період)</t>
  </si>
  <si>
    <t>відхи-
лення,  +/–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</si>
  <si>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</si>
  <si>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</si>
  <si>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Чистий дохід від реалізації продукції (товарів, робіт, послуг) (розшифрувати)</t>
  </si>
  <si>
    <t xml:space="preserve">Цільове фінансування на виконання Програм міської ради </t>
  </si>
  <si>
    <t>1000/1</t>
  </si>
  <si>
    <t>Цільове фінансування на виконання Програми сприяння територіальній обороні міста Дніпра</t>
  </si>
  <si>
    <t>1000/2</t>
  </si>
  <si>
    <t>Собівартість реалізованої продукції (товарів, робіт, послуг) (розшифрувати)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</si>
  <si>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</si>
  <si>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</si>
  <si>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</si>
  <si>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</si>
  <si>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</si>
  <si>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</si>
  <si>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</si>
  <si>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</si>
  <si>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по обслуговуванню системи відеоспостереження</t>
  </si>
  <si>
    <t>1018/1</t>
  </si>
  <si>
    <t>поліграфічні послуги на випуск бюлетенів</t>
  </si>
  <si>
    <t>1018/2</t>
  </si>
  <si>
    <t>витрати на обслуговування сайту</t>
  </si>
  <si>
    <t>1018/3</t>
  </si>
  <si>
    <t>Валовий прибуток (збиток)</t>
  </si>
  <si>
    <t>Інші операційні доходи (розшифрувати), у тому числі:</t>
  </si>
  <si>
    <t>цільове фінансування капітальних інвестицій пропорційно до суми амортизації</t>
  </si>
  <si>
    <t>1030/1</t>
  </si>
  <si>
    <t>Цільове фінансування на виконання Програм міської ради</t>
  </si>
  <si>
    <t>1030/2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</si>
  <si>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</si>
  <si>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</si>
  <si>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</si>
  <si>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</si>
  <si>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</si>
  <si>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</si>
  <si>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</si>
  <si>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</si>
  <si>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</si>
  <si>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</si>
  <si>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</si>
  <si>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</si>
  <si>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</si>
  <si>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</si>
  <si>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</si>
  <si>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</si>
  <si>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</si>
  <si>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</si>
  <si>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</si>
  <si>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</si>
  <si>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інші адміністративні витрати (канцтовари, охорона, мінвода, експертиза, утилізація)</t>
  </si>
  <si>
    <t>предмети, матеріали, обладнання, інвентар</t>
  </si>
  <si>
    <t>1062/1</t>
  </si>
  <si>
    <t>електроенергія</t>
  </si>
  <si>
    <t>1062/2</t>
  </si>
  <si>
    <t>водопостачання</t>
  </si>
  <si>
    <t>1062/3</t>
  </si>
  <si>
    <t>інші витрати</t>
  </si>
  <si>
    <t>1062/4</t>
  </si>
  <si>
    <t>Витрати на збут, у тому числі:</t>
  </si>
  <si>
    <t>транспортні витрати</t>
  </si>
  <si>
    <t>витрати на зберігання та упаковку</t>
  </si>
  <si>
    <t>витрати на рекламу</t>
  </si>
  <si>
    <t>інші витрати на збут (розшифрувати)</t>
  </si>
  <si>
    <t>Інші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</si>
  <si>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</si>
  <si>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</si>
  <si>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</si>
  <si>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курсові різниці</t>
  </si>
  <si>
    <t xml:space="preserve">інші операційні витрати </t>
  </si>
  <si>
    <t>заохочувальні виплати</t>
  </si>
  <si>
    <t>1085/1</t>
  </si>
  <si>
    <t>відрядження</t>
  </si>
  <si>
    <t>1085/2</t>
  </si>
  <si>
    <t>штрафи, пені</t>
  </si>
  <si>
    <t>1085/3</t>
  </si>
  <si>
    <t>послуги з електропостачання</t>
  </si>
  <si>
    <t>1085/4</t>
  </si>
  <si>
    <t>комунальні послуги</t>
  </si>
  <si>
    <t>1085/5</t>
  </si>
  <si>
    <t>витрати по безкоштовній передачі ОЗ (недоамортизована частина вартості ОЗ)</t>
  </si>
  <si>
    <t>1085/6</t>
  </si>
  <si>
    <t>Дохід від участі в капіталі (розшифрувати)</t>
  </si>
  <si>
    <t>Інші фінансові доходи (розшифрувати)</t>
  </si>
  <si>
    <t>Втрати від участі в капіталі (розшифрувати)</t>
  </si>
  <si>
    <t>Фінансові витрати (розшифрувати)</t>
  </si>
  <si>
    <t>Інші доходи (розшифрувати), у тому числі:</t>
  </si>
  <si>
    <t>Інші витрати (розшифрувати), у тому числі:</t>
  </si>
  <si>
    <t xml:space="preserve">Прибуток (збиток) від  припиненої діяльності після оподаткування </t>
  </si>
  <si>
    <t>Чистий  фінансовий результат, у тому числі:</t>
  </si>
  <si>
    <t xml:space="preserve">прибуток </t>
  </si>
  <si>
    <t>збиток</t>
  </si>
  <si>
    <t>Неконтрольована частка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</si>
  <si>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</si>
  <si>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</si>
  <si>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</si>
  <si>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</si>
  <si>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</si>
  <si>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</si>
  <si>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>Розрахунок показника EBITDA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</si>
  <si>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</si>
  <si>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</si>
  <si>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</si>
  <si>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</si>
  <si>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мінус/плюс значні нетипові операційні доходи/витрати (розшифрувати)</t>
  </si>
  <si>
    <t>Елементи операційних витрат</t>
  </si>
  <si>
    <t>Матеріальні витрати, у тому числі: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</si>
  <si>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</si>
  <si>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</si>
  <si>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</si>
  <si>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</si>
  <si>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</si>
  <si>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</si>
  <si>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 xml:space="preserve">                                                 (посада)</t>
  </si>
  <si>
    <t xml:space="preserve">         (ініціали, прізвище)    </t>
  </si>
  <si>
    <t>Таблиця 2</t>
  </si>
  <si>
    <t>Таблиця 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</si>
  <si>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</si>
  <si>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</si>
  <si>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р.1420 (на початок періоду)</t>
  </si>
  <si>
    <t>Відрахування частини чистого прибутку, усього, у тому числі: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</si>
  <si>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</si>
  <si>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</si>
  <si>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</si>
  <si>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</si>
  <si>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</si>
  <si>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</si>
  <si>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</si>
  <si>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(Амортизація додаткового капіталу)</t>
  </si>
  <si>
    <t>коригування на амортизацію  минулих років, податкового кредиту</t>
  </si>
  <si>
    <t>2060/1</t>
  </si>
  <si>
    <t>?</t>
  </si>
  <si>
    <t>Залишок нерозподіленого прибутку (непокритого збитку) на кінець звітного періоду</t>
  </si>
  <si>
    <t xml:space="preserve">должно соответствовать р. 1420  из баланса на конец періода (73682)
</t>
  </si>
  <si>
    <t>я подправила формулу так, 
как должно быть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</si>
  <si>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</si>
  <si>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</si>
  <si>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</si>
  <si>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Інші поточні податки, збори, обов'язкові платежі до державного та місцевих бюджетів, у тому числі:</t>
  </si>
  <si>
    <t>акцизний податок</t>
  </si>
  <si>
    <t>рентна плата за транспортування</t>
  </si>
  <si>
    <t>плата за користування надрами</t>
  </si>
  <si>
    <t>податок на доходи фізичних осіб</t>
  </si>
  <si>
    <t>погашення податкового боргу,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</si>
  <si>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</si>
  <si>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2145/1</t>
  </si>
  <si>
    <t>неустойки (штрафи, пені)</t>
  </si>
  <si>
    <t>2145/2</t>
  </si>
  <si>
    <t>місцеві податки та збори (розшифрувати)</t>
  </si>
  <si>
    <t>інші платежі (розшифрувати) військовий збір</t>
  </si>
  <si>
    <t xml:space="preserve">Усього виплат </t>
  </si>
  <si>
    <t xml:space="preserve">                                                (посада)</t>
  </si>
  <si>
    <t>Таблиця 3</t>
  </si>
  <si>
    <t>Таблиця ІІІ. Рух грошових коштів</t>
  </si>
  <si>
    <t>Код рядка</t>
  </si>
  <si>
    <t>І. Рух коштів у результаті операційної діяльності</t>
  </si>
  <si>
    <t xml:space="preserve">Прибуток (збиток) від звичайної діяльності до оподаткування </t>
  </si>
  <si>
    <t>Коригування на: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</si>
  <si>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</si>
  <si>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</si>
  <si>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</si>
  <si>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</si>
  <si>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коригуваня від цільового фінансування капітальних інвестицій, що відноситься до  амортизації</t>
  </si>
  <si>
    <t>3030/1</t>
  </si>
  <si>
    <t>коригування суми амортизації</t>
  </si>
  <si>
    <t>3030/2</t>
  </si>
  <si>
    <t>коригування суми нерозподіленого прибутку/ непокритого збитку</t>
  </si>
  <si>
    <t>3030/3</t>
  </si>
  <si>
    <t>передані на баланс/списані основні засоби</t>
  </si>
  <si>
    <t>3030/4</t>
  </si>
  <si>
    <t>незавершені капітальні інвестиції</t>
  </si>
  <si>
    <t>3030/5</t>
  </si>
  <si>
    <t>коригування суми безоплатно отриманих/списаних ОЗ (згідно балансу)</t>
  </si>
  <si>
    <t>3030/6</t>
  </si>
  <si>
    <t>незавершені кап. Інвестиції</t>
  </si>
  <si>
    <t>3030/7</t>
  </si>
  <si>
    <t>Прибуток (збиток) від операційної діяльності до змін в оборотному капіталі</t>
  </si>
  <si>
    <t>Зменшення (збільшення) оборотних активів (розшифрувати)</t>
  </si>
  <si>
    <t>динаміка зміни запасів, дебіторської заборгованості та витрат майбутніх періодів</t>
  </si>
  <si>
    <t>3050/1</t>
  </si>
  <si>
    <t>дебіторська заборгованість</t>
  </si>
  <si>
    <t>3050/2</t>
  </si>
  <si>
    <t>Збільшення (зменшення) поточних зобов’язань (розшифрувати)</t>
  </si>
  <si>
    <t>динаміка зміни поточної кредиторської заборгованості та доходів майбутніх періодів</t>
  </si>
  <si>
    <t>3060/1</t>
  </si>
  <si>
    <t>Грошові кошти від операційної діяльності</t>
  </si>
  <si>
    <t>Сплачений податок на прибуток</t>
  </si>
  <si>
    <t>Чистий рух грошових коштів операційної діяльності</t>
  </si>
  <si>
    <t>ч сІ</t>
  </si>
  <si>
    <t>II. Рух коштів у результаті інвестиційної діяльності</t>
  </si>
  <si>
    <t xml:space="preserve">Надходження 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</si>
  <si>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</si>
  <si>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</si>
  <si>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Надходження від продажу акцій та облігацій </t>
  </si>
  <si>
    <t>Надходження від отриманих:</t>
  </si>
  <si>
    <t>відсотків </t>
  </si>
  <si>
    <t>дивідендів </t>
  </si>
  <si>
    <t>Надходження від деривативів</t>
  </si>
  <si>
    <t xml:space="preserve">Інші надходження (розшифрувати) </t>
  </si>
  <si>
    <t>Витрати</t>
  </si>
  <si>
    <t xml:space="preserve">Придбання (створення) основних засобів (розшифрувати) </t>
  </si>
  <si>
    <t>Придбання обладнання</t>
  </si>
  <si>
    <t>3270/1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</si>
  <si>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</si>
  <si>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</si>
  <si>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 xml:space="preserve">Придбання акцій та облігацій  </t>
  </si>
  <si>
    <t>Інші витрати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</si>
  <si>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</si>
  <si>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</si>
  <si>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>Власного капіталу </t>
  </si>
  <si>
    <t>Отримання коштів  за довгостроковими зобов'язаннями, у тому числі:</t>
  </si>
  <si>
    <t>кредити</t>
  </si>
  <si>
    <t xml:space="preserve">позики </t>
  </si>
  <si>
    <t>облігації</t>
  </si>
  <si>
    <t>Отримання коштів за короткостроковими зобов'язаннями, у тому числі:</t>
  </si>
  <si>
    <t>Цільове фінансування  (розшифрувати)</t>
  </si>
  <si>
    <t xml:space="preserve">Програма "Сприяння територіальній обороні міста Дніпра"" </t>
  </si>
  <si>
    <t>3470/1</t>
  </si>
  <si>
    <t>Програм  у сфері звязку, телекомуныкації та електронних сервісів  та Безпечне місто</t>
  </si>
  <si>
    <t>3470/2</t>
  </si>
  <si>
    <t xml:space="preserve">Інші надходження </t>
  </si>
  <si>
    <t>3480/1</t>
  </si>
  <si>
    <t>Збільшення додаткового капіталу</t>
  </si>
  <si>
    <t>Сплата дивідендів на державну частку/частини чистого прибутку</t>
  </si>
  <si>
    <t>Перерахування коштів державі як власнику</t>
  </si>
  <si>
    <t>Повернення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</si>
  <si>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</si>
  <si>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зменшення додаткового капіталу</t>
  </si>
  <si>
    <t>3570/1</t>
  </si>
  <si>
    <t>Чистий рух коштів від фінансової діяльності </t>
  </si>
  <si>
    <t>Грошові кошти</t>
  </si>
  <si>
    <t>на початок періоду</t>
  </si>
  <si>
    <t xml:space="preserve">вплив зміни валютних курсів на залишок коштів </t>
  </si>
  <si>
    <t>на кінець періоду</t>
  </si>
  <si>
    <t xml:space="preserve">должно соответствовать р. 1165  из баланса на конец періода (4080)
</t>
  </si>
  <si>
    <t>Чистий грошовий потік</t>
  </si>
  <si>
    <t xml:space="preserve">                                        (посада)</t>
  </si>
  <si>
    <t xml:space="preserve">     (ініціали, прізвище)    </t>
  </si>
  <si>
    <t xml:space="preserve">Таблиця IV. Капітальні інвестиції </t>
  </si>
  <si>
    <t>Капітальні інвестиції, усього,
у тому числі:</t>
  </si>
  <si>
    <t>Без ПДВ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</si>
  <si>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</si>
  <si>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</si>
  <si>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</si>
  <si>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</si>
  <si>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</si>
  <si>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</si>
  <si>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Таблиця V. Коефіцієнтний аналіз</t>
  </si>
  <si>
    <t>Оптимальне значення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</si>
  <si>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</si>
  <si>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</si>
  <si>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</si>
  <si>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Збільшення</t>
  </si>
  <si>
    <t>Рентабельність EBITDA
(EBITDA, рядок 1410 / чистий дохід від реалізації продукції (товарів, робіт, послуг), рядок 1000, %)</t>
  </si>
  <si>
    <t>Коефіцієнт рентабельності активів
(чистий фінансовий результат, рядок 1200 / вартість активів, рядок 6030)</t>
  </si>
  <si>
    <t>Характеризує ефективність використання активів підприємства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</si>
  <si>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</si>
  <si>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</si>
  <si>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</si>
  <si>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</si>
  <si>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</si>
  <si>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</si>
  <si>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</si>
  <si>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</si>
  <si>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</si>
  <si>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</si>
  <si>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</si>
  <si>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</si>
  <si>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</si>
  <si>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</si>
  <si>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t>Коефіцієнт зносу основних засобів 
(сума зносу / первісна вартість основних засобів) 
(форма 1, рядок 1012 / форма 1, рядок 1011)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</si>
  <si>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</si>
  <si>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</si>
  <si>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</si>
  <si>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 xml:space="preserve">                                                        (посада)</t>
  </si>
  <si>
    <t>Таблиця 6</t>
  </si>
  <si>
    <t>Таблиця VI. Інформація до звіту про виконання фінансового плану 1 квартал 2025</t>
  </si>
  <si>
    <t>КП "ІНФО-РАДА-ДНІПРО"</t>
  </si>
  <si>
    <t>(найменування підприємства)</t>
  </si>
  <si>
    <t xml:space="preserve">      1. Дані про підприємство, персонал та фонд оплати праці</t>
  </si>
  <si>
    <t xml:space="preserve">      Загальна інформація про підприємство (резюме) __Підприємство здійснює діяльність з організації роботи обслуговування та функціонування електронного конференц–обладнання сесійної зали міської ради, системи голосування, системи відеоспостереження та відеоконтролю на вулицях міста з використанням відеоаналітичних функцій, локальних систем відеонагляду, оптоволоконної локальної мережі м. Дніпра;забезпечення заходів обслуговування та ремонту; встановлення в комунальних закладах і підприємствах Дніпровської міської ради системи охорони, оповіщення, передачі даних, відеоспостереження, обліку, та її обслуговування; встановлення в комунальних закладах комплексних систем пожежної сигналізації; забезпечення комп’ютерним обладнанням, периферійними пристроями, мультимедійним обладнанням  та відповідним програмним забезпеченням комунальних закладів і підприємств Дніпровської міської ради та його обслуговування; забезпечення комунальних закладів обладнанням для впровадження в навчальний процес інформаційно–комунікативних технологій та його обслуговування; забезпечення закладів електронним і телекомунікаційним устаткуванням, деталями до нього; здійснення обслуговування систем безпеки; забезпечення закладів офісними машинами й устаткуванням тощо
______________________________________________________________________________________________________________________________________________________________</t>
  </si>
  <si>
    <t>план 2024 (годовой)</t>
  </si>
  <si>
    <t>факт 2024 (год)</t>
  </si>
  <si>
    <t>план рік 2025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</si>
  <si>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</si>
  <si>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</si>
  <si>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</si>
  <si>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</si>
  <si>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</si>
  <si>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 +/–</t>
  </si>
  <si>
    <t>Виконання, %</t>
  </si>
  <si>
    <t>Середньооблікова чисельність осіб, у тому числі: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</si>
  <si>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</si>
  <si>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</si>
  <si>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</si>
  <si>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</si>
  <si>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</si>
  <si>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</si>
  <si>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Фонд оплати праці, тис. гривень,  у тому числі:</t>
  </si>
  <si>
    <t>директор</t>
  </si>
  <si>
    <t>адміністративно-управлінський персонал</t>
  </si>
  <si>
    <t>працівники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</si>
  <si>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</si>
  <si>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</si>
  <si>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</si>
  <si>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</si>
  <si>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</si>
  <si>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Код за ЄДРПОУ</t>
  </si>
  <si>
    <t>Найменування відокремленого підрозділу підприємства</t>
  </si>
  <si>
    <t>Вид діяльності</t>
  </si>
  <si>
    <t>Продовження  таблиці 6</t>
  </si>
  <si>
    <t xml:space="preserve">      3. Інформація про бізнес підприємства (код рядка 1000 фінансового плану)</t>
  </si>
  <si>
    <t>План</t>
  </si>
  <si>
    <t>Факт</t>
  </si>
  <si>
    <t>Зміна ціни одиниці  (вартості продукції/     наданих послуг)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</si>
  <si>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</si>
  <si>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</si>
  <si>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</si>
  <si>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</si>
  <si>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</si>
  <si>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Бюджетне фінансування</t>
  </si>
  <si>
    <t xml:space="preserve">      4.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</si>
  <si>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</si>
  <si>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</si>
  <si>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</si>
  <si>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</si>
  <si>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</si>
  <si>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</si>
  <si>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</si>
  <si>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 xml:space="preserve">          </t>
  </si>
  <si>
    <t>х</t>
  </si>
  <si>
    <t xml:space="preserve">      5.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</si>
  <si>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</si>
  <si>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</si>
  <si>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</si>
  <si>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 за звітний період</t>
  </si>
  <si>
    <t>Заборгованість на кінець звітного періоду</t>
  </si>
  <si>
    <t>план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</si>
  <si>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</si>
  <si>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</si>
  <si>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</si>
  <si>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rPr>
        <sz val="16"/>
        <rFont val="Times New Roman"/>
        <charset val="204"/>
      </rPr>
      <t>у тому числі:</t>
    </r>
    <r>
      <rPr>
        <i/>
        <sz val="16"/>
        <rFont val="Times New Roman"/>
        <charset val="204"/>
      </rPr>
      <t xml:space="preserve"> </t>
    </r>
  </si>
  <si>
    <t>Інші фінансові зобов'язання, усього</t>
  </si>
  <si>
    <t>6. Витрати, пов'язані з використанням власних службових автомобілів (у складі адміністративних витрат, рядок 1041)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</si>
  <si>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</si>
  <si>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</si>
  <si>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</si>
  <si>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</si>
  <si>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</si>
  <si>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</si>
  <si>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</si>
  <si>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</si>
  <si>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амортизація</t>
  </si>
  <si>
    <t>7.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</si>
  <si>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</si>
  <si>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</si>
  <si>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</si>
  <si>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</si>
  <si>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8. Джерела капітальних інвестицій</t>
  </si>
  <si>
    <t>тис. гривень (без ПДВ)</t>
  </si>
  <si>
    <t>Найменування об’єкта</t>
  </si>
  <si>
    <t>Залучення кредитних коштів</t>
  </si>
  <si>
    <t>Власні кошти (розшифрувати)</t>
  </si>
  <si>
    <t>Інші джерела (розшифрувати)</t>
  </si>
  <si>
    <t>відхи-лення,  +/–</t>
  </si>
  <si>
    <t>вико-нання, %</t>
  </si>
  <si>
    <t>Придбання телекомунікаційного та компьютерного обладнання</t>
  </si>
  <si>
    <t>Відсоток</t>
  </si>
  <si>
    <t>9. Капітальне будівництво (рядок 4010 таблиці 4)</t>
  </si>
  <si>
    <t>№</t>
  </si>
  <si>
    <t xml:space="preserve">Найменування об’єкта </t>
  </si>
  <si>
    <t>Рік початку        і закінчення будів-
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</si>
  <si>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</si>
  <si>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</si>
  <si>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Незавер-
шене будівництво на початок планового року</t>
  </si>
  <si>
    <t>Плановий 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</si>
  <si>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</si>
  <si>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</si>
  <si>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</si>
  <si>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</si>
  <si>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</si>
  <si>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</si>
  <si>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</si>
  <si>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</si>
  <si>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(посада)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</si>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</sst>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-* #,##0.00\ &quot;₽&quot;_-;\-* #,##0.00\ &quot;₽&quot;_-;_-* &quot;-&quot;??\ &quot;₽&quot;_-;_-@_-"/>
    <numFmt numFmtId="168" formatCode="_-* #,##0.00\ _г_р_н_._-;\-* #,##0.00\ _г_р_н_._-;_-* &quot;-&quot;??\ _г_р_н_._-;_-@_-"/>
    <numFmt numFmtId="169" formatCode="###\ ##0.000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  <numFmt numFmtId="176" formatCode="0.0"/>
    <numFmt numFmtId="177" formatCode="#,##0.0"/>
    <numFmt numFmtId="178" formatCode="dd\.mm\.yyyy;@"/>
    <numFmt numFmtId="179" formatCode="_(* #,##0_);_(* \(#,##0\);_(* &quot;-&quot;??_);_(@_)"/>
    <numFmt numFmtId="180" formatCode="_-* #,##0\ _₽_-;\-* #,##0\ _₽_-;_-* &quot;-&quot;??\ _₽_-;_-@_-"/>
  </numFmts>
  <fonts count="101">
    <font>
      <sz val="10"/>
      <name val="Arial Cyr"/>
      <charset val="204"/>
    </font>
    <font>
      <sz val="18"/>
      <name val="Times New Roman"/>
      <charset val="204"/>
    </font>
    <font>
      <b/>
      <sz val="18"/>
      <name val="Times New Roman"/>
      <charset val="204"/>
    </font>
    <font>
      <b/>
      <sz val="16"/>
      <name val="Times New Roman"/>
      <charset val="204"/>
    </font>
    <font>
      <sz val="16"/>
      <name val="Arial Cyr"/>
      <charset val="204"/>
    </font>
    <font>
      <sz val="16"/>
      <name val="Times New Roman"/>
      <charset val="204"/>
    </font>
    <font>
      <sz val="22"/>
      <name val="Times New Roman"/>
      <charset val="204"/>
    </font>
    <font>
      <sz val="16"/>
      <color indexed="9"/>
      <name val="Times New Roman"/>
      <charset val="204"/>
    </font>
    <font>
      <sz val="16"/>
      <color rgb="FFFF0000"/>
      <name val="Times New Roman"/>
      <charset val="204"/>
    </font>
    <font>
      <sz val="16"/>
      <color theme="1"/>
      <name val="Times New Roman"/>
      <charset val="204"/>
    </font>
    <font>
      <b/>
      <i/>
      <sz val="16"/>
      <name val="Times New Roman"/>
      <charset val="204"/>
    </font>
    <font>
      <sz val="14"/>
      <name val="Times New Roman"/>
      <charset val="204"/>
    </font>
    <font>
      <sz val="17"/>
      <name val="Times New Roman"/>
      <charset val="204"/>
    </font>
    <font>
      <sz val="19"/>
      <name val="Times New Roman"/>
      <charset val="204"/>
    </font>
    <font>
      <b/>
      <sz val="16"/>
      <color indexed="10"/>
      <name val="Times New Roman"/>
      <charset val="204"/>
    </font>
    <font>
      <sz val="14"/>
      <name val="Arial Cyr"/>
      <charset val="204"/>
    </font>
    <font>
      <b/>
      <sz val="14"/>
      <name val="Times New Roman"/>
      <charset val="204"/>
    </font>
    <font>
      <sz val="14"/>
      <color rgb="FFFF0000"/>
      <name val="Times New Roman"/>
      <charset val="204"/>
    </font>
    <font>
      <sz val="14"/>
      <color theme="1"/>
      <name val="Times New Roman"/>
      <charset val="204"/>
    </font>
    <font>
      <sz val="14"/>
      <color rgb="FF00B050"/>
      <name val="Times New Roman"/>
      <charset val="204"/>
    </font>
    <font>
      <sz val="15"/>
      <name val="Times New Roman"/>
      <charset val="204"/>
    </font>
    <font>
      <sz val="11"/>
      <color rgb="FF00B050"/>
      <name val="Times New Roman"/>
      <charset val="204"/>
    </font>
    <font>
      <sz val="16"/>
      <color rgb="FF00B050"/>
      <name val="Times New Roman"/>
      <charset val="204"/>
    </font>
    <font>
      <sz val="10"/>
      <color rgb="FF00B050"/>
      <name val="Times New Roman"/>
      <charset val="204"/>
    </font>
    <font>
      <sz val="16"/>
      <color theme="0"/>
      <name val="Times New Roman"/>
      <charset val="204"/>
    </font>
    <font>
      <b/>
      <sz val="20"/>
      <name val="Times New Roman"/>
      <charset val="204"/>
    </font>
    <font>
      <sz val="11"/>
      <name val="Times New Roman"/>
      <charset val="204"/>
    </font>
    <font>
      <sz val="18"/>
      <color rgb="FF00B050"/>
      <name val="Times New Roman"/>
      <charset val="204"/>
    </font>
    <font>
      <sz val="18"/>
      <color rgb="FFFF0000"/>
      <name val="Times New Roman"/>
      <charset val="204"/>
    </font>
    <font>
      <b/>
      <sz val="17"/>
      <name val="Times New Roman"/>
      <charset val="204"/>
    </font>
    <font>
      <i/>
      <sz val="17"/>
      <name val="Times New Roman"/>
      <charset val="204"/>
    </font>
    <font>
      <sz val="20"/>
      <name val="Times New Roman"/>
      <charset val="204"/>
    </font>
    <font>
      <sz val="18"/>
      <name val="Arial Cyr"/>
      <charset val="204"/>
    </font>
    <font>
      <u/>
      <sz val="18"/>
      <name val="Times New Roman"/>
      <charset val="204"/>
    </font>
    <font>
      <b/>
      <sz val="22"/>
      <name val="Times New Roman"/>
      <charset val="204"/>
    </font>
    <font>
      <sz val="18"/>
      <color theme="1"/>
      <name val="Times New Roman"/>
      <charset val="204"/>
    </font>
    <font>
      <b/>
      <sz val="18"/>
      <color rgb="FFFF0000"/>
      <name val="Times New Roman"/>
      <charset val="204"/>
    </font>
    <font>
      <sz val="8"/>
      <name val="Times New Roman"/>
      <charset val="204"/>
    </font>
    <font>
      <b/>
      <sz val="18"/>
      <color rgb="FF00B050"/>
      <name val="Times New Roman"/>
      <charset val="204"/>
    </font>
    <font>
      <sz val="10"/>
      <name val="Helv"/>
      <charset val="204"/>
    </font>
    <font>
      <sz val="11"/>
      <color indexed="8"/>
      <name val="Calibri"/>
      <charset val="204"/>
    </font>
    <font>
      <sz val="11"/>
      <color indexed="8"/>
      <name val="Arial Cyr"/>
      <charset val="204"/>
    </font>
    <font>
      <sz val="11"/>
      <color indexed="9"/>
      <name val="Calibri"/>
      <charset val="204"/>
    </font>
    <font>
      <sz val="11"/>
      <color indexed="9"/>
      <name val="Arial Cyr"/>
      <charset val="204"/>
    </font>
    <font>
      <sz val="11"/>
      <color indexed="20"/>
      <name val="Calibri"/>
      <charset val="204"/>
    </font>
    <font>
      <b/>
      <sz val="11"/>
      <color indexed="52"/>
      <name val="Calibri"/>
      <charset val="204"/>
    </font>
    <font>
      <b/>
      <sz val="11"/>
      <color indexed="9"/>
      <name val="Calibri"/>
      <charset val="204"/>
    </font>
    <font>
      <b/>
      <sz val="12"/>
      <name val="Arial"/>
      <charset val="204"/>
    </font>
    <font>
      <sz val="10"/>
      <name val="Arial"/>
      <charset val="204"/>
    </font>
    <font>
      <i/>
      <sz val="11"/>
      <color indexed="23"/>
      <name val="Calibri"/>
      <charset val="204"/>
    </font>
    <font>
      <sz val="10"/>
      <name val="FreeSet"/>
      <charset val="134"/>
    </font>
    <font>
      <sz val="11"/>
      <color indexed="17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u/>
      <sz val="10"/>
      <color indexed="12"/>
      <name val="Arial"/>
      <charset val="204"/>
    </font>
    <font>
      <sz val="11"/>
      <color indexed="62"/>
      <name val="Calibri"/>
      <charset val="204"/>
    </font>
    <font>
      <b/>
      <sz val="14"/>
      <name val="Arial"/>
      <charset val="204"/>
    </font>
    <font>
      <b/>
      <sz val="12"/>
      <color indexed="9"/>
      <name val="Arial"/>
      <charset val="204"/>
    </font>
    <font>
      <b/>
      <i/>
      <sz val="14"/>
      <name val="Arial"/>
      <charset val="204"/>
    </font>
    <font>
      <b/>
      <i/>
      <sz val="14"/>
      <color indexed="9"/>
      <name val="Arial"/>
      <charset val="204"/>
    </font>
    <font>
      <b/>
      <i/>
      <sz val="12"/>
      <color indexed="9"/>
      <name val="Arial"/>
      <charset val="204"/>
    </font>
    <font>
      <b/>
      <sz val="11"/>
      <name val="Arial"/>
      <charset val="204"/>
    </font>
    <font>
      <b/>
      <sz val="11"/>
      <color indexed="9"/>
      <name val="Arial"/>
      <charset val="204"/>
    </font>
    <font>
      <sz val="12"/>
      <color indexed="9"/>
      <name val="Bookman Old Style"/>
      <charset val="204"/>
    </font>
    <font>
      <sz val="11"/>
      <name val="Arial"/>
      <charset val="204"/>
    </font>
    <font>
      <sz val="11"/>
      <color indexed="9"/>
      <name val="Arial"/>
      <charset val="204"/>
    </font>
    <font>
      <i/>
      <sz val="11"/>
      <name val="Arial"/>
      <charset val="204"/>
    </font>
    <font>
      <b/>
      <i/>
      <sz val="11"/>
      <color indexed="9"/>
      <name val="Arial"/>
      <charset val="204"/>
    </font>
    <font>
      <sz val="11"/>
      <color indexed="52"/>
      <name val="Calibri"/>
      <charset val="204"/>
    </font>
    <font>
      <sz val="11"/>
      <color indexed="60"/>
      <name val="Calibri"/>
      <charset val="204"/>
    </font>
    <font>
      <b/>
      <sz val="10"/>
      <name val="Arial"/>
      <charset val="204"/>
    </font>
    <font>
      <b/>
      <sz val="11"/>
      <color indexed="63"/>
      <name val="Calibri"/>
      <charset val="204"/>
    </font>
    <font>
      <b/>
      <sz val="18"/>
      <color indexed="56"/>
      <name val="Cambria"/>
      <charset val="204"/>
    </font>
    <font>
      <b/>
      <sz val="11"/>
      <color indexed="8"/>
      <name val="Calibri"/>
      <charset val="204"/>
    </font>
    <font>
      <sz val="11"/>
      <color indexed="10"/>
      <name val="Calibri"/>
      <charset val="204"/>
    </font>
    <font>
      <sz val="11"/>
      <color indexed="62"/>
      <name val="Arial Cyr"/>
      <charset val="204"/>
    </font>
    <font>
      <b/>
      <sz val="11"/>
      <color indexed="63"/>
      <name val="Arial Cyr"/>
      <charset val="204"/>
    </font>
    <font>
      <b/>
      <sz val="11"/>
      <color indexed="52"/>
      <name val="Arial Cyr"/>
      <charset val="204"/>
    </font>
    <font>
      <b/>
      <sz val="15"/>
      <color indexed="56"/>
      <name val="Arial Cyr"/>
      <charset val="204"/>
    </font>
    <font>
      <b/>
      <sz val="13"/>
      <color indexed="56"/>
      <name val="Arial Cyr"/>
      <charset val="204"/>
    </font>
    <font>
      <b/>
      <sz val="11"/>
      <color indexed="56"/>
      <name val="Arial Cyr"/>
      <charset val="204"/>
    </font>
    <font>
      <b/>
      <sz val="11"/>
      <color indexed="8"/>
      <name val="Arial Cyr"/>
      <charset val="204"/>
    </font>
    <font>
      <b/>
      <sz val="11"/>
      <color indexed="9"/>
      <name val="Arial Cyr"/>
      <charset val="204"/>
    </font>
    <font>
      <sz val="11"/>
      <color indexed="60"/>
      <name val="Arial Cyr"/>
      <charset val="204"/>
    </font>
    <font>
      <sz val="8"/>
      <name val="Arial"/>
      <charset val="134"/>
    </font>
    <font>
      <sz val="11"/>
      <color theme="1"/>
      <name val="Calibri"/>
      <charset val="204"/>
      <scheme val="minor"/>
    </font>
    <font>
      <sz val="11"/>
      <color indexed="20"/>
      <name val="Arial Cyr"/>
      <charset val="204"/>
    </font>
    <font>
      <i/>
      <sz val="11"/>
      <color indexed="23"/>
      <name val="Arial Cyr"/>
      <charset val="204"/>
    </font>
    <font>
      <sz val="12"/>
      <name val="Arial Cyr"/>
      <charset val="204"/>
    </font>
    <font>
      <sz val="11"/>
      <color indexed="52"/>
      <name val="Arial Cyr"/>
      <charset val="204"/>
    </font>
    <font>
      <sz val="10"/>
      <name val="Helv"/>
      <charset val="134"/>
    </font>
    <font>
      <sz val="11"/>
      <color indexed="10"/>
      <name val="Arial Cyr"/>
      <charset val="204"/>
    </font>
    <font>
      <sz val="12"/>
      <name val="Journal"/>
      <charset val="134"/>
    </font>
    <font>
      <sz val="11"/>
      <color indexed="17"/>
      <name val="Arial Cyr"/>
      <charset val="204"/>
    </font>
    <font>
      <sz val="10"/>
      <name val="Tahoma"/>
      <charset val="204"/>
    </font>
    <font>
      <sz val="10"/>
      <name val="Petersburg"/>
      <charset val="134"/>
    </font>
    <font>
      <i/>
      <sz val="16"/>
      <name val="Times New Roman"/>
      <charset val="204"/>
    </font>
    <font>
      <b/>
      <i/>
      <sz val="18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354">
    <xf numFmtId="0" fontId="0" fillId="0" borderId="0"/>
    <xf numFmtId="167" fontId="9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1" fillId="6" borderId="0" applyNumberFormat="0" applyBorder="0" applyAlignment="0" applyProtection="0"/>
    <xf numFmtId="0" fontId="40" fillId="6" borderId="0" applyNumberFormat="0" applyBorder="0" applyAlignment="0" applyProtection="0"/>
    <xf numFmtId="0" fontId="41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0" applyNumberFormat="0" applyBorder="0" applyAlignment="0" applyProtection="0"/>
    <xf numFmtId="0" fontId="40" fillId="9" borderId="0" applyNumberFormat="0" applyBorder="0" applyAlignment="0" applyProtection="0"/>
    <xf numFmtId="0" fontId="41" fillId="10" borderId="0" applyNumberFormat="0" applyBorder="0" applyAlignment="0" applyProtection="0"/>
    <xf numFmtId="0" fontId="40" fillId="10" borderId="0" applyNumberFormat="0" applyBorder="0" applyAlignment="0" applyProtection="0"/>
    <xf numFmtId="0" fontId="41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15" borderId="0" applyNumberFormat="0" applyBorder="0" applyAlignment="0" applyProtection="0"/>
    <xf numFmtId="0" fontId="41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9" borderId="0" applyNumberFormat="0" applyBorder="0" applyAlignment="0" applyProtection="0"/>
    <xf numFmtId="0" fontId="40" fillId="9" borderId="0" applyNumberFormat="0" applyBorder="0" applyAlignment="0" applyProtection="0"/>
    <xf numFmtId="0" fontId="41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5" borderId="0" applyNumberFormat="0" applyBorder="0" applyAlignment="0" applyProtection="0"/>
    <xf numFmtId="0" fontId="40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3" fillId="16" borderId="0" applyNumberFormat="0" applyBorder="0" applyAlignment="0" applyProtection="0"/>
    <xf numFmtId="0" fontId="42" fillId="16" borderId="0" applyNumberFormat="0" applyBorder="0" applyAlignment="0" applyProtection="0"/>
    <xf numFmtId="0" fontId="43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42" fillId="14" borderId="0" applyNumberFormat="0" applyBorder="0" applyAlignment="0" applyProtection="0"/>
    <xf numFmtId="0" fontId="43" fillId="17" borderId="0" applyNumberFormat="0" applyBorder="0" applyAlignment="0" applyProtection="0"/>
    <xf numFmtId="0" fontId="42" fillId="17" borderId="0" applyNumberFormat="0" applyBorder="0" applyAlignment="0" applyProtection="0"/>
    <xf numFmtId="0" fontId="43" fillId="18" borderId="0" applyNumberFormat="0" applyBorder="0" applyAlignment="0" applyProtection="0"/>
    <xf numFmtId="0" fontId="42" fillId="18" borderId="0" applyNumberFormat="0" applyBorder="0" applyAlignment="0" applyProtection="0"/>
    <xf numFmtId="0" fontId="43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23" borderId="0" applyNumberFormat="0" applyBorder="0" applyAlignment="0" applyProtection="0"/>
    <xf numFmtId="0" fontId="44" fillId="7" borderId="0" applyNumberFormat="0" applyBorder="0" applyAlignment="0" applyProtection="0"/>
    <xf numFmtId="0" fontId="45" fillId="24" borderId="16" applyNumberFormat="0" applyAlignment="0" applyProtection="0"/>
    <xf numFmtId="0" fontId="46" fillId="25" borderId="17" applyNumberFormat="0" applyAlignment="0" applyProtection="0"/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49" fontId="47" fillId="0" borderId="6">
      <alignment horizontal="center" vertical="center"/>
      <protection locked="0"/>
    </xf>
    <xf numFmtId="168" fontId="48" fillId="0" borderId="0" applyFont="0" applyFill="0" applyBorder="0" applyAlignment="0" applyProtection="0"/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  <protection locked="0"/>
    </xf>
    <xf numFmtId="0" fontId="49" fillId="0" borderId="0" applyNumberFormat="0" applyFill="0" applyBorder="0" applyAlignment="0" applyProtection="0"/>
    <xf numFmtId="169" fontId="50" fillId="0" borderId="0" applyAlignment="0">
      <alignment wrapText="1"/>
    </xf>
    <xf numFmtId="0" fontId="51" fillId="8" borderId="0" applyNumberFormat="0" applyBorder="0" applyAlignment="0" applyProtection="0"/>
    <xf numFmtId="0" fontId="52" fillId="0" borderId="18" applyNumberFormat="0" applyFill="0" applyAlignment="0" applyProtection="0"/>
    <xf numFmtId="0" fontId="53" fillId="0" borderId="19" applyNumberFormat="0" applyFill="0" applyAlignment="0" applyProtection="0"/>
    <xf numFmtId="0" fontId="54" fillId="0" borderId="20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11" borderId="16" applyNumberFormat="0" applyAlignment="0" applyProtection="0"/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</xf>
    <xf numFmtId="49" fontId="48" fillId="0" borderId="0" applyNumberFormat="0" applyFont="0" applyAlignment="0">
      <alignment vertical="top" wrapText="1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48" fillId="0" borderId="0" applyNumberFormat="0" applyFont="0" applyAlignment="0">
      <alignment vertical="top" wrapText="1"/>
      <protection locked="0"/>
    </xf>
    <xf numFmtId="49" fontId="57" fillId="4" borderId="21">
      <alignment horizontal="left" vertical="center"/>
      <protection locked="0"/>
    </xf>
    <xf numFmtId="49" fontId="57" fillId="4" borderId="21">
      <alignment horizontal="left" vertical="center"/>
    </xf>
    <xf numFmtId="4" fontId="57" fillId="4" borderId="21">
      <alignment horizontal="right" vertical="center"/>
      <protection locked="0"/>
    </xf>
    <xf numFmtId="4" fontId="57" fillId="4" borderId="21">
      <alignment horizontal="right" vertical="center"/>
    </xf>
    <xf numFmtId="4" fontId="58" fillId="4" borderId="21">
      <alignment horizontal="right" vertical="center"/>
      <protection locked="0"/>
    </xf>
    <xf numFmtId="49" fontId="59" fillId="4" borderId="6">
      <alignment horizontal="left" vertical="center"/>
      <protection locked="0"/>
    </xf>
    <xf numFmtId="49" fontId="59" fillId="4" borderId="6">
      <alignment horizontal="left" vertical="center"/>
    </xf>
    <xf numFmtId="49" fontId="60" fillId="4" borderId="6">
      <alignment horizontal="left" vertical="center"/>
      <protection locked="0"/>
    </xf>
    <xf numFmtId="49" fontId="60" fillId="4" borderId="6">
      <alignment horizontal="left" vertical="center"/>
    </xf>
    <xf numFmtId="4" fontId="59" fillId="4" borderId="6">
      <alignment horizontal="right" vertical="center"/>
      <protection locked="0"/>
    </xf>
    <xf numFmtId="4" fontId="59" fillId="4" borderId="6">
      <alignment horizontal="right" vertical="center"/>
    </xf>
    <xf numFmtId="4" fontId="61" fillId="4" borderId="6">
      <alignment horizontal="right" vertical="center"/>
      <protection locked="0"/>
    </xf>
    <xf numFmtId="49" fontId="47" fillId="4" borderId="6">
      <alignment horizontal="left" vertical="center"/>
      <protection locked="0"/>
    </xf>
    <xf numFmtId="49" fontId="47" fillId="4" borderId="6">
      <alignment horizontal="left" vertical="center"/>
      <protection locked="0"/>
    </xf>
    <xf numFmtId="49" fontId="47" fillId="4" borderId="6">
      <alignment horizontal="left" vertical="center"/>
    </xf>
    <xf numFmtId="49" fontId="47" fillId="4" borderId="6">
      <alignment horizontal="left" vertical="center"/>
    </xf>
    <xf numFmtId="49" fontId="58" fillId="4" borderId="6">
      <alignment horizontal="left" vertical="center"/>
      <protection locked="0"/>
    </xf>
    <xf numFmtId="49" fontId="58" fillId="4" borderId="6">
      <alignment horizontal="left" vertical="center"/>
    </xf>
    <xf numFmtId="4" fontId="47" fillId="4" borderId="6">
      <alignment horizontal="right" vertical="center"/>
      <protection locked="0"/>
    </xf>
    <xf numFmtId="4" fontId="47" fillId="4" borderId="6">
      <alignment horizontal="right" vertical="center"/>
      <protection locked="0"/>
    </xf>
    <xf numFmtId="4" fontId="47" fillId="4" borderId="6">
      <alignment horizontal="right" vertical="center"/>
    </xf>
    <xf numFmtId="4" fontId="47" fillId="4" borderId="6">
      <alignment horizontal="right" vertical="center"/>
    </xf>
    <xf numFmtId="4" fontId="58" fillId="4" borderId="6">
      <alignment horizontal="right" vertical="center"/>
      <protection locked="0"/>
    </xf>
    <xf numFmtId="49" fontId="62" fillId="4" borderId="6">
      <alignment horizontal="left" vertical="center"/>
      <protection locked="0"/>
    </xf>
    <xf numFmtId="49" fontId="62" fillId="4" borderId="6">
      <alignment horizontal="left" vertical="center"/>
    </xf>
    <xf numFmtId="49" fontId="63" fillId="4" borderId="6">
      <alignment horizontal="left" vertical="center"/>
      <protection locked="0"/>
    </xf>
    <xf numFmtId="49" fontId="63" fillId="4" borderId="6">
      <alignment horizontal="left" vertical="center"/>
    </xf>
    <xf numFmtId="4" fontId="62" fillId="4" borderId="6">
      <alignment horizontal="right" vertical="center"/>
      <protection locked="0"/>
    </xf>
    <xf numFmtId="4" fontId="62" fillId="4" borderId="6">
      <alignment horizontal="right" vertical="center"/>
    </xf>
    <xf numFmtId="4" fontId="64" fillId="4" borderId="6">
      <alignment horizontal="right" vertical="center"/>
      <protection locked="0"/>
    </xf>
    <xf numFmtId="49" fontId="65" fillId="0" borderId="6">
      <alignment horizontal="left" vertical="center"/>
      <protection locked="0"/>
    </xf>
    <xf numFmtId="49" fontId="65" fillId="0" borderId="6">
      <alignment horizontal="left" vertical="center"/>
    </xf>
    <xf numFmtId="49" fontId="66" fillId="0" borderId="6">
      <alignment horizontal="left" vertical="center"/>
      <protection locked="0"/>
    </xf>
    <xf numFmtId="49" fontId="66" fillId="0" borderId="6">
      <alignment horizontal="left" vertical="center"/>
    </xf>
    <xf numFmtId="4" fontId="65" fillId="0" borderId="6">
      <alignment horizontal="right" vertical="center"/>
      <protection locked="0"/>
    </xf>
    <xf numFmtId="4" fontId="65" fillId="0" borderId="6">
      <alignment horizontal="right" vertical="center"/>
    </xf>
    <xf numFmtId="4" fontId="66" fillId="0" borderId="6">
      <alignment horizontal="right" vertical="center"/>
      <protection locked="0"/>
    </xf>
    <xf numFmtId="49" fontId="67" fillId="0" borderId="6">
      <alignment horizontal="left" vertical="center"/>
      <protection locked="0"/>
    </xf>
    <xf numFmtId="49" fontId="67" fillId="0" borderId="6">
      <alignment horizontal="left" vertical="center"/>
    </xf>
    <xf numFmtId="49" fontId="68" fillId="0" borderId="6">
      <alignment horizontal="left" vertical="center"/>
      <protection locked="0"/>
    </xf>
    <xf numFmtId="49" fontId="68" fillId="0" borderId="6">
      <alignment horizontal="left" vertical="center"/>
    </xf>
    <xf numFmtId="4" fontId="67" fillId="0" borderId="6">
      <alignment horizontal="right" vertical="center"/>
      <protection locked="0"/>
    </xf>
    <xf numFmtId="4" fontId="67" fillId="0" borderId="6">
      <alignment horizontal="right" vertical="center"/>
    </xf>
    <xf numFmtId="49" fontId="65" fillId="0" borderId="6">
      <alignment horizontal="left" vertical="center"/>
      <protection locked="0"/>
    </xf>
    <xf numFmtId="49" fontId="66" fillId="0" borderId="6">
      <alignment horizontal="left" vertical="center"/>
      <protection locked="0"/>
    </xf>
    <xf numFmtId="4" fontId="65" fillId="0" borderId="6">
      <alignment horizontal="right" vertical="center"/>
      <protection locked="0"/>
    </xf>
    <xf numFmtId="0" fontId="69" fillId="0" borderId="22" applyNumberFormat="0" applyFill="0" applyAlignment="0" applyProtection="0"/>
    <xf numFmtId="0" fontId="70" fillId="26" borderId="0" applyNumberFormat="0" applyBorder="0" applyAlignment="0" applyProtection="0"/>
    <xf numFmtId="0" fontId="48" fillId="0" borderId="0"/>
    <xf numFmtId="0" fontId="48" fillId="0" borderId="0"/>
    <xf numFmtId="0" fontId="48" fillId="0" borderId="0" applyNumberFormat="0" applyFill="0" applyAlignment="0">
      <alignment horizontal="center"/>
      <protection locked="0"/>
    </xf>
    <xf numFmtId="0" fontId="99" fillId="27" borderId="23" applyNumberFormat="0" applyFont="0" applyAlignment="0" applyProtection="0"/>
    <xf numFmtId="4" fontId="71" fillId="11" borderId="6">
      <alignment horizontal="right" vertical="center"/>
      <protection locked="0"/>
    </xf>
    <xf numFmtId="4" fontId="71" fillId="28" borderId="6">
      <alignment horizontal="right" vertical="center"/>
      <protection locked="0"/>
    </xf>
    <xf numFmtId="4" fontId="71" fillId="24" borderId="6">
      <alignment horizontal="right" vertical="center"/>
      <protection locked="0"/>
    </xf>
    <xf numFmtId="0" fontId="72" fillId="24" borderId="24" applyNumberFormat="0" applyAlignment="0" applyProtection="0"/>
    <xf numFmtId="49" fontId="47" fillId="0" borderId="6">
      <alignment horizontal="left" vertical="center" wrapText="1"/>
      <protection locked="0"/>
    </xf>
    <xf numFmtId="49" fontId="47" fillId="0" borderId="6">
      <alignment horizontal="left" vertical="center" wrapText="1"/>
      <protection locked="0"/>
    </xf>
    <xf numFmtId="0" fontId="73" fillId="0" borderId="0" applyNumberFormat="0" applyFill="0" applyBorder="0" applyAlignment="0" applyProtection="0"/>
    <xf numFmtId="0" fontId="74" fillId="0" borderId="25" applyNumberFormat="0" applyFill="0" applyAlignment="0" applyProtection="0"/>
    <xf numFmtId="0" fontId="75" fillId="0" borderId="0" applyNumberFormat="0" applyFill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1" borderId="0" applyNumberFormat="0" applyBorder="0" applyAlignment="0" applyProtection="0"/>
    <xf numFmtId="0" fontId="42" fillId="21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3" fillId="17" borderId="0" applyNumberFormat="0" applyBorder="0" applyAlignment="0" applyProtection="0"/>
    <xf numFmtId="0" fontId="42" fillId="17" borderId="0" applyNumberFormat="0" applyBorder="0" applyAlignment="0" applyProtection="0"/>
    <xf numFmtId="0" fontId="43" fillId="18" borderId="0" applyNumberFormat="0" applyBorder="0" applyAlignment="0" applyProtection="0"/>
    <xf numFmtId="0" fontId="42" fillId="18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76" fillId="11" borderId="16" applyNumberFormat="0" applyAlignment="0" applyProtection="0"/>
    <xf numFmtId="0" fontId="56" fillId="11" borderId="16" applyNumberFormat="0" applyAlignment="0" applyProtection="0"/>
    <xf numFmtId="0" fontId="77" fillId="24" borderId="24" applyNumberFormat="0" applyAlignment="0" applyProtection="0"/>
    <xf numFmtId="0" fontId="72" fillId="24" borderId="24" applyNumberFormat="0" applyAlignment="0" applyProtection="0"/>
    <xf numFmtId="0" fontId="78" fillId="24" borderId="16" applyNumberFormat="0" applyAlignment="0" applyProtection="0"/>
    <xf numFmtId="0" fontId="45" fillId="24" borderId="16" applyNumberFormat="0" applyAlignment="0" applyProtection="0"/>
    <xf numFmtId="166" fontId="48" fillId="0" borderId="0" applyFont="0" applyFill="0" applyBorder="0" applyAlignment="0" applyProtection="0"/>
    <xf numFmtId="0" fontId="79" fillId="0" borderId="18" applyNumberFormat="0" applyFill="0" applyAlignment="0" applyProtection="0"/>
    <xf numFmtId="0" fontId="52" fillId="0" borderId="18" applyNumberFormat="0" applyFill="0" applyAlignment="0" applyProtection="0"/>
    <xf numFmtId="0" fontId="80" fillId="0" borderId="19" applyNumberFormat="0" applyFill="0" applyAlignment="0" applyProtection="0"/>
    <xf numFmtId="0" fontId="53" fillId="0" borderId="19" applyNumberFormat="0" applyFill="0" applyAlignment="0" applyProtection="0"/>
    <xf numFmtId="0" fontId="81" fillId="0" borderId="20" applyNumberFormat="0" applyFill="0" applyAlignment="0" applyProtection="0"/>
    <xf numFmtId="0" fontId="54" fillId="0" borderId="20" applyNumberFormat="0" applyFill="0" applyAlignment="0" applyProtection="0"/>
    <xf numFmtId="0" fontId="8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2" fillId="0" borderId="25" applyNumberFormat="0" applyFill="0" applyAlignment="0" applyProtection="0"/>
    <xf numFmtId="0" fontId="74" fillId="0" borderId="25" applyNumberFormat="0" applyFill="0" applyAlignment="0" applyProtection="0"/>
    <xf numFmtId="0" fontId="83" fillId="25" borderId="17" applyNumberFormat="0" applyAlignment="0" applyProtection="0"/>
    <xf numFmtId="0" fontId="46" fillId="25" borderId="17" applyNumberFormat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4" fillId="26" borderId="0" applyNumberFormat="0" applyBorder="0" applyAlignment="0" applyProtection="0"/>
    <xf numFmtId="0" fontId="70" fillId="26" borderId="0" applyNumberFormat="0" applyBorder="0" applyAlignment="0" applyProtection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48" fillId="0" borderId="0"/>
    <xf numFmtId="0" fontId="85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86" fillId="0" borderId="0"/>
    <xf numFmtId="0" fontId="40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40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40" fillId="0" borderId="0"/>
    <xf numFmtId="0" fontId="86" fillId="0" borderId="0"/>
    <xf numFmtId="0" fontId="48" fillId="0" borderId="0"/>
    <xf numFmtId="0" fontId="99" fillId="0" borderId="0"/>
    <xf numFmtId="0" fontId="48" fillId="0" borderId="0"/>
    <xf numFmtId="0" fontId="48" fillId="0" borderId="0" applyNumberFormat="0" applyFont="0" applyFill="0" applyBorder="0" applyAlignment="0" applyProtection="0">
      <alignment vertical="top"/>
    </xf>
    <xf numFmtId="0" fontId="48" fillId="0" borderId="0" applyNumberFormat="0" applyFont="0" applyFill="0" applyBorder="0" applyAlignment="0" applyProtection="0">
      <alignment vertical="top"/>
    </xf>
    <xf numFmtId="0" fontId="99" fillId="0" borderId="0"/>
    <xf numFmtId="0" fontId="48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48" fillId="0" borderId="0"/>
    <xf numFmtId="0" fontId="87" fillId="7" borderId="0" applyNumberFormat="0" applyBorder="0" applyAlignment="0" applyProtection="0"/>
    <xf numFmtId="0" fontId="44" fillId="7" borderId="0" applyNumberFormat="0" applyBorder="0" applyAlignment="0" applyProtection="0"/>
    <xf numFmtId="0" fontId="8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9" fillId="27" borderId="23" applyNumberFormat="0" applyFont="0" applyAlignment="0" applyProtection="0"/>
    <xf numFmtId="0" fontId="48" fillId="27" borderId="23" applyNumberFormat="0" applyFont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90" fillId="0" borderId="22" applyNumberFormat="0" applyFill="0" applyAlignment="0" applyProtection="0"/>
    <xf numFmtId="0" fontId="69" fillId="0" borderId="22" applyNumberFormat="0" applyFill="0" applyAlignment="0" applyProtection="0"/>
    <xf numFmtId="0" fontId="39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4" fontId="93" fillId="0" borderId="0" applyFont="0" applyFill="0" applyBorder="0" applyAlignment="0" applyProtection="0"/>
    <xf numFmtId="165" fontId="93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172" fontId="99" fillId="0" borderId="0" applyFont="0" applyFill="0" applyBorder="0" applyAlignment="0" applyProtection="0"/>
    <xf numFmtId="172" fontId="99" fillId="0" borderId="0" applyFont="0" applyFill="0" applyBorder="0" applyAlignment="0" applyProtection="0"/>
    <xf numFmtId="173" fontId="9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40" fillId="0" borderId="0" applyFont="0" applyFill="0" applyBorder="0" applyAlignment="0" applyProtection="0"/>
    <xf numFmtId="174" fontId="99" fillId="0" borderId="0" applyFont="0" applyFill="0" applyBorder="0" applyAlignment="0" applyProtection="0"/>
    <xf numFmtId="168" fontId="99" fillId="0" borderId="0" applyFont="0" applyFill="0" applyBorder="0" applyAlignment="0" applyProtection="0"/>
    <xf numFmtId="0" fontId="94" fillId="8" borderId="0" applyNumberFormat="0" applyBorder="0" applyAlignment="0" applyProtection="0"/>
    <xf numFmtId="0" fontId="51" fillId="8" borderId="0" applyNumberFormat="0" applyBorder="0" applyAlignment="0" applyProtection="0"/>
    <xf numFmtId="175" fontId="95" fillId="0" borderId="26" applyFill="0" applyBorder="0">
      <alignment horizontal="center" vertical="center" wrapText="1"/>
      <protection locked="0"/>
    </xf>
    <xf numFmtId="169" fontId="96" fillId="0" borderId="0">
      <alignment wrapText="1"/>
    </xf>
    <xf numFmtId="169" fontId="50" fillId="0" borderId="0">
      <alignment wrapText="1"/>
    </xf>
  </cellStyleXfs>
  <cellXfs count="46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176" fontId="3" fillId="0" borderId="0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 shrinkToFit="1"/>
    </xf>
    <xf numFmtId="3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/>
    <xf numFmtId="3" fontId="5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 shrinkToFit="1"/>
    </xf>
    <xf numFmtId="0" fontId="5" fillId="0" borderId="1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vertical="center" wrapText="1"/>
    </xf>
    <xf numFmtId="177" fontId="3" fillId="0" borderId="0" xfId="0" applyNumberFormat="1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horizontal="center" vertical="center" wrapText="1"/>
    </xf>
    <xf numFmtId="177" fontId="9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6" xfId="238" applyFont="1" applyFill="1" applyBorder="1" applyAlignment="1">
      <alignment horizontal="center" vertical="center"/>
    </xf>
    <xf numFmtId="0" fontId="5" fillId="0" borderId="6" xfId="238" applyNumberFormat="1" applyFont="1" applyFill="1" applyBorder="1" applyAlignment="1">
      <alignment horizontal="center" vertical="center" wrapText="1"/>
    </xf>
    <xf numFmtId="177" fontId="5" fillId="0" borderId="6" xfId="238" applyNumberFormat="1" applyFont="1" applyFill="1" applyBorder="1" applyAlignment="1">
      <alignment horizontal="center" vertical="center" wrapText="1"/>
    </xf>
    <xf numFmtId="0" fontId="5" fillId="0" borderId="6" xfId="238" applyNumberFormat="1" applyFont="1" applyFill="1" applyBorder="1" applyAlignment="1">
      <alignment horizontal="left" vertical="center" wrapText="1"/>
    </xf>
    <xf numFmtId="0" fontId="5" fillId="0" borderId="6" xfId="238" applyNumberFormat="1" applyFont="1" applyFill="1" applyBorder="1" applyAlignment="1">
      <alignment horizontal="left" vertical="top" wrapText="1"/>
    </xf>
    <xf numFmtId="177" fontId="9" fillId="0" borderId="6" xfId="238" applyNumberFormat="1" applyFont="1" applyFill="1" applyBorder="1" applyAlignment="1">
      <alignment horizontal="center" vertical="center" wrapText="1"/>
    </xf>
    <xf numFmtId="49" fontId="5" fillId="0" borderId="2" xfId="238" applyNumberFormat="1" applyFont="1" applyFill="1" applyBorder="1" applyAlignment="1">
      <alignment horizontal="left" vertical="center" wrapText="1"/>
    </xf>
    <xf numFmtId="0" fontId="5" fillId="0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Fill="1"/>
    <xf numFmtId="0" fontId="5" fillId="0" borderId="6" xfId="246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6" xfId="0" applyNumberFormat="1" applyFont="1" applyFill="1" applyBorder="1" applyAlignment="1">
      <alignment horizontal="center" vertical="center" wrapText="1"/>
    </xf>
    <xf numFmtId="3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15" fillId="0" borderId="0" xfId="246" applyFont="1" applyFill="1"/>
    <xf numFmtId="0" fontId="16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 shrinkToFit="1"/>
    </xf>
    <xf numFmtId="0" fontId="11" fillId="0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5" fillId="5" borderId="0" xfId="246" applyFont="1" applyFill="1"/>
    <xf numFmtId="0" fontId="11" fillId="0" borderId="6" xfId="246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177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/>
    </xf>
    <xf numFmtId="3" fontId="17" fillId="0" borderId="6" xfId="0" applyNumberFormat="1" applyFont="1" applyFill="1" applyBorder="1" applyAlignment="1">
      <alignment horizontal="center" vertical="center" wrapText="1"/>
    </xf>
    <xf numFmtId="3" fontId="11" fillId="5" borderId="0" xfId="0" applyNumberFormat="1" applyFont="1" applyFill="1" applyAlignment="1">
      <alignment vertical="center"/>
    </xf>
    <xf numFmtId="3" fontId="18" fillId="3" borderId="6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0" fontId="16" fillId="0" borderId="6" xfId="246" applyFont="1" applyFill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vertical="center"/>
    </xf>
    <xf numFmtId="1" fontId="11" fillId="0" borderId="6" xfId="0" applyNumberFormat="1" applyFont="1" applyFill="1" applyBorder="1" applyAlignment="1">
      <alignment horizontal="left" vertical="center" wrapText="1"/>
    </xf>
    <xf numFmtId="167" fontId="11" fillId="0" borderId="6" xfId="1" applyFont="1" applyFill="1" applyBorder="1" applyAlignment="1">
      <alignment wrapText="1"/>
    </xf>
    <xf numFmtId="3" fontId="11" fillId="0" borderId="0" xfId="0" applyNumberFormat="1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3" fontId="16" fillId="5" borderId="0" xfId="0" applyNumberFormat="1" applyFont="1" applyFill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177" fontId="11" fillId="3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vertical="center" wrapText="1"/>
    </xf>
    <xf numFmtId="0" fontId="11" fillId="5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12" fillId="5" borderId="0" xfId="0" applyFont="1" applyFill="1" applyBorder="1" applyAlignment="1">
      <alignment vertical="center"/>
    </xf>
    <xf numFmtId="0" fontId="19" fillId="3" borderId="0" xfId="246" applyFont="1" applyFill="1" applyBorder="1" applyAlignment="1">
      <alignment vertical="center" wrapText="1"/>
    </xf>
    <xf numFmtId="0" fontId="3" fillId="0" borderId="0" xfId="246" applyFont="1" applyFill="1" applyBorder="1" applyAlignment="1">
      <alignment vertical="center"/>
    </xf>
    <xf numFmtId="0" fontId="3" fillId="0" borderId="0" xfId="246" applyFont="1" applyFill="1" applyBorder="1" applyAlignment="1">
      <alignment horizontal="center" vertical="center"/>
    </xf>
    <xf numFmtId="0" fontId="5" fillId="0" borderId="0" xfId="246" applyFont="1" applyFill="1" applyBorder="1" applyAlignment="1">
      <alignment horizontal="center" vertical="center"/>
    </xf>
    <xf numFmtId="0" fontId="5" fillId="0" borderId="0" xfId="246" applyFont="1" applyFill="1" applyBorder="1" applyAlignment="1">
      <alignment vertical="center"/>
    </xf>
    <xf numFmtId="0" fontId="5" fillId="0" borderId="6" xfId="246" applyFont="1" applyFill="1" applyBorder="1" applyAlignment="1">
      <alignment horizontal="center" vertical="center" wrapText="1"/>
    </xf>
    <xf numFmtId="0" fontId="20" fillId="0" borderId="6" xfId="246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5" fillId="0" borderId="6" xfId="246" applyFont="1" applyFill="1" applyBorder="1" applyAlignment="1">
      <alignment horizontal="left" vertical="center" wrapText="1"/>
    </xf>
    <xf numFmtId="0" fontId="5" fillId="3" borderId="6" xfId="246" applyFont="1" applyFill="1" applyBorder="1" applyAlignment="1">
      <alignment horizontal="left" vertical="center" wrapText="1"/>
    </xf>
    <xf numFmtId="0" fontId="22" fillId="0" borderId="0" xfId="246" applyFont="1" applyFill="1" applyBorder="1" applyAlignment="1">
      <alignment vertical="center"/>
    </xf>
    <xf numFmtId="0" fontId="23" fillId="3" borderId="0" xfId="246" applyFont="1" applyFill="1" applyBorder="1" applyAlignment="1">
      <alignment vertical="center" wrapText="1"/>
    </xf>
    <xf numFmtId="3" fontId="5" fillId="0" borderId="6" xfId="246" applyNumberFormat="1" applyFont="1" applyFill="1" applyBorder="1" applyAlignment="1">
      <alignment horizontal="center" vertical="center" wrapText="1"/>
    </xf>
    <xf numFmtId="177" fontId="5" fillId="0" borderId="6" xfId="246" applyNumberFormat="1" applyFont="1" applyFill="1" applyBorder="1" applyAlignment="1">
      <alignment horizontal="center" vertical="center" wrapText="1"/>
    </xf>
    <xf numFmtId="177" fontId="24" fillId="0" borderId="6" xfId="0" applyNumberFormat="1" applyFont="1" applyFill="1" applyBorder="1" applyAlignment="1">
      <alignment horizontal="center" vertical="center" wrapText="1"/>
    </xf>
    <xf numFmtId="0" fontId="3" fillId="0" borderId="6" xfId="246" applyFont="1" applyFill="1" applyBorder="1" applyAlignment="1">
      <alignment horizontal="center" vertical="center"/>
    </xf>
    <xf numFmtId="3" fontId="3" fillId="0" borderId="6" xfId="246" applyNumberFormat="1" applyFont="1" applyFill="1" applyBorder="1" applyAlignment="1">
      <alignment horizontal="center" vertical="center" wrapText="1"/>
    </xf>
    <xf numFmtId="3" fontId="9" fillId="0" borderId="6" xfId="246" applyNumberFormat="1" applyFont="1" applyFill="1" applyBorder="1" applyAlignment="1">
      <alignment horizontal="center" vertical="center" wrapText="1"/>
    </xf>
    <xf numFmtId="0" fontId="3" fillId="0" borderId="6" xfId="246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0" xfId="246" applyFont="1" applyFill="1" applyBorder="1" applyAlignment="1">
      <alignment horizontal="left" vertical="center" wrapText="1"/>
    </xf>
    <xf numFmtId="0" fontId="5" fillId="0" borderId="0" xfId="246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1" fillId="3" borderId="0" xfId="246" applyFont="1" applyFill="1" applyBorder="1" applyAlignment="1">
      <alignment vertical="center" wrapText="1"/>
    </xf>
    <xf numFmtId="0" fontId="5" fillId="3" borderId="0" xfId="246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3" fontId="12" fillId="3" borderId="6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177" fontId="1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0" fontId="1" fillId="0" borderId="6" xfId="183" applyFont="1" applyFill="1" applyBorder="1" applyAlignment="1" applyProtection="1">
      <alignment horizontal="left" vertical="center" wrapText="1"/>
    </xf>
    <xf numFmtId="176" fontId="30" fillId="0" borderId="6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center" vertical="center"/>
    </xf>
    <xf numFmtId="3" fontId="29" fillId="0" borderId="6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left" vertical="center" wrapText="1"/>
    </xf>
    <xf numFmtId="176" fontId="11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 shrinkToFi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2" fillId="0" borderId="6" xfId="183" applyFont="1" applyFill="1" applyBorder="1" applyAlignment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2" fillId="0" borderId="0" xfId="0" applyFont="1"/>
    <xf numFmtId="0" fontId="33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1" fillId="0" borderId="12" xfId="0" applyFont="1" applyFill="1" applyBorder="1" applyAlignment="1" applyProtection="1">
      <alignment vertical="center" wrapText="1"/>
      <protection locked="0"/>
    </xf>
    <xf numFmtId="0" fontId="1" fillId="0" borderId="1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3" fontId="1" fillId="0" borderId="6" xfId="0" applyNumberFormat="1" applyFont="1" applyFill="1" applyBorder="1" applyAlignment="1" applyProtection="1">
      <alignment horizontal="center" vertical="center" wrapText="1"/>
    </xf>
    <xf numFmtId="177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183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6" xfId="246" applyFont="1" applyFill="1" applyBorder="1" applyAlignment="1" applyProtection="1">
      <alignment horizontal="left" vertical="center" wrapText="1"/>
    </xf>
    <xf numFmtId="3" fontId="35" fillId="0" borderId="6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left" vertical="center" wrapText="1"/>
      <protection locked="0"/>
    </xf>
    <xf numFmtId="3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vertical="center"/>
    </xf>
    <xf numFmtId="0" fontId="12" fillId="0" borderId="6" xfId="0" quotePrefix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79" fontId="11" fillId="0" borderId="10" xfId="0" applyNumberFormat="1" applyFont="1" applyFill="1" applyBorder="1" applyAlignment="1" applyProtection="1">
      <alignment vertical="center" wrapText="1"/>
    </xf>
    <xf numFmtId="179" fontId="11" fillId="0" borderId="11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6" xfId="238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6" xfId="246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left" vertical="center" wrapText="1"/>
      <protection locked="0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32" fillId="0" borderId="11" xfId="0" applyFont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6" xfId="246" applyFont="1" applyFill="1" applyBorder="1" applyAlignment="1">
      <alignment horizontal="center" vertical="center"/>
    </xf>
    <xf numFmtId="0" fontId="5" fillId="0" borderId="6" xfId="246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0" xfId="246" applyFont="1" applyFill="1" applyBorder="1" applyAlignment="1">
      <alignment horizontal="center" vertical="center"/>
    </xf>
    <xf numFmtId="0" fontId="3" fillId="0" borderId="10" xfId="246" applyFont="1" applyFill="1" applyBorder="1" applyAlignment="1">
      <alignment horizontal="center" vertical="center" wrapText="1"/>
    </xf>
    <xf numFmtId="0" fontId="3" fillId="0" borderId="12" xfId="246" applyFont="1" applyFill="1" applyBorder="1" applyAlignment="1">
      <alignment horizontal="center" vertical="center" wrapText="1"/>
    </xf>
    <xf numFmtId="0" fontId="3" fillId="0" borderId="11" xfId="246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6" xfId="246" applyFont="1" applyFill="1" applyBorder="1" applyAlignment="1">
      <alignment horizontal="center" vertical="center"/>
    </xf>
    <xf numFmtId="0" fontId="16" fillId="0" borderId="10" xfId="246" applyFont="1" applyFill="1" applyBorder="1" applyAlignment="1">
      <alignment horizontal="center" vertical="center" wrapText="1"/>
    </xf>
    <xf numFmtId="0" fontId="16" fillId="0" borderId="12" xfId="246" applyFont="1" applyFill="1" applyBorder="1" applyAlignment="1">
      <alignment horizontal="center" vertical="center" wrapText="1"/>
    </xf>
    <xf numFmtId="0" fontId="16" fillId="0" borderId="11" xfId="246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 shrinkToFi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2" xfId="238" applyNumberFormat="1" applyFont="1" applyFill="1" applyBorder="1" applyAlignment="1">
      <alignment horizontal="center" vertical="center" wrapText="1"/>
    </xf>
    <xf numFmtId="0" fontId="5" fillId="0" borderId="7" xfId="238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0" xfId="238" applyNumberFormat="1" applyFont="1" applyFill="1" applyBorder="1" applyAlignment="1">
      <alignment horizontal="center" vertical="center" wrapText="1"/>
    </xf>
    <xf numFmtId="0" fontId="3" fillId="0" borderId="10" xfId="238" applyFont="1" applyFill="1" applyBorder="1" applyAlignment="1">
      <alignment horizontal="center" vertical="center"/>
    </xf>
    <xf numFmtId="0" fontId="3" fillId="0" borderId="12" xfId="238" applyFont="1" applyFill="1" applyBorder="1" applyAlignment="1">
      <alignment horizontal="center" vertical="center"/>
    </xf>
    <xf numFmtId="0" fontId="3" fillId="0" borderId="11" xfId="238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 wrapText="1"/>
    </xf>
    <xf numFmtId="177" fontId="5" fillId="0" borderId="11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80" fontId="11" fillId="0" borderId="10" xfId="0" applyNumberFormat="1" applyFont="1" applyFill="1" applyBorder="1" applyAlignment="1" applyProtection="1">
      <alignment horizontal="left" vertical="center" wrapText="1"/>
    </xf>
    <xf numFmtId="180" fontId="11" fillId="0" borderId="11" xfId="0" applyNumberFormat="1" applyFont="1" applyFill="1" applyBorder="1" applyAlignment="1" applyProtection="1">
      <alignment horizontal="left" vertical="center" wrapText="1"/>
    </xf>
    <xf numFmtId="180" fontId="11" fillId="0" borderId="10" xfId="0" applyNumberFormat="1" applyFont="1" applyFill="1" applyBorder="1" applyAlignment="1" applyProtection="1">
      <alignment vertical="center" wrapText="1"/>
    </xf>
    <xf numFmtId="180" fontId="11" fillId="0" borderId="11" xfId="0" applyNumberFormat="1" applyFont="1" applyFill="1" applyBorder="1" applyAlignment="1" applyProtection="1">
      <alignment vertical="center" wrapText="1"/>
    </xf>
    <xf numFmtId="179" fontId="11" fillId="0" borderId="10" xfId="0" applyNumberFormat="1" applyFont="1" applyFill="1" applyBorder="1" applyAlignment="1" applyProtection="1">
      <alignment horizontal="left" vertical="center" wrapText="1"/>
    </xf>
    <xf numFmtId="179" fontId="11" fillId="0" borderId="11" xfId="0" applyNumberFormat="1" applyFont="1" applyFill="1" applyBorder="1" applyAlignment="1" applyProtection="1">
      <alignment horizontal="left" vertical="center" wrapText="1"/>
    </xf>
    <xf numFmtId="180" fontId="11" fillId="0" borderId="10" xfId="0" applyNumberFormat="1" applyFont="1" applyFill="1" applyBorder="1" applyAlignment="1" applyProtection="1">
      <alignment horizontal="center" vertical="center" wrapText="1"/>
    </xf>
    <xf numFmtId="180" fontId="11" fillId="0" borderId="11" xfId="0" applyNumberFormat="1" applyFont="1" applyFill="1" applyBorder="1" applyAlignment="1" applyProtection="1">
      <alignment horizontal="center" vertical="center" wrapText="1"/>
    </xf>
    <xf numFmtId="179" fontId="11" fillId="0" borderId="10" xfId="0" applyNumberFormat="1" applyFont="1" applyFill="1" applyBorder="1" applyAlignment="1" applyProtection="1">
      <alignment horizontal="center" vertical="center" wrapText="1"/>
    </xf>
    <xf numFmtId="179" fontId="11" fillId="0" borderId="11" xfId="0" applyNumberFormat="1" applyFont="1" applyFill="1" applyBorder="1" applyAlignment="1" applyProtection="1">
      <alignment horizontal="center" vertical="center" wrapText="1"/>
    </xf>
    <xf numFmtId="179" fontId="11" fillId="0" borderId="10" xfId="0" applyNumberFormat="1" applyFont="1" applyFill="1" applyBorder="1" applyAlignment="1" applyProtection="1">
      <alignment vertical="center" wrapText="1"/>
    </xf>
    <xf numFmtId="179" fontId="11" fillId="0" borderId="11" xfId="0" applyNumberFormat="1" applyFont="1" applyFill="1" applyBorder="1" applyAlignment="1" applyProtection="1">
      <alignment vertical="center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5" xfId="0" applyNumberFormat="1" applyFont="1" applyFill="1" applyBorder="1" applyAlignment="1">
      <alignment horizontal="center" vertical="center" wrapText="1" shrinkToFit="1"/>
    </xf>
    <xf numFmtId="0" fontId="5" fillId="0" borderId="4" xfId="0" applyNumberFormat="1" applyFont="1" applyFill="1" applyBorder="1" applyAlignment="1">
      <alignment horizontal="center" vertical="center" wrapText="1" shrinkToFit="1"/>
    </xf>
    <xf numFmtId="0" fontId="5" fillId="0" borderId="13" xfId="0" applyNumberFormat="1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Border="1" applyAlignment="1">
      <alignment horizontal="center" vertical="center" wrapText="1" shrinkToFit="1"/>
    </xf>
    <xf numFmtId="0" fontId="5" fillId="0" borderId="14" xfId="0" applyNumberFormat="1" applyFont="1" applyFill="1" applyBorder="1" applyAlignment="1">
      <alignment horizontal="center" vertical="center" wrapText="1" shrinkToFit="1"/>
    </xf>
    <xf numFmtId="0" fontId="5" fillId="0" borderId="8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9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0" fontId="1" fillId="0" borderId="13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5" fillId="0" borderId="10" xfId="0" applyNumberFormat="1" applyFon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10" xfId="0" applyNumberFormat="1" applyFont="1" applyFill="1" applyBorder="1" applyAlignment="1">
      <alignment horizontal="left" vertical="center" wrapText="1" shrinkToFit="1"/>
    </xf>
    <xf numFmtId="0" fontId="5" fillId="0" borderId="12" xfId="0" applyNumberFormat="1" applyFont="1" applyFill="1" applyBorder="1" applyAlignment="1">
      <alignment horizontal="left" vertical="center" wrapText="1" shrinkToFit="1"/>
    </xf>
    <xf numFmtId="0" fontId="5" fillId="0" borderId="11" xfId="0" applyNumberFormat="1" applyFont="1" applyFill="1" applyBorder="1" applyAlignment="1">
      <alignment horizontal="left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center" vertical="center" wrapText="1" shrinkToFit="1"/>
    </xf>
    <xf numFmtId="3" fontId="5" fillId="0" borderId="11" xfId="0" applyNumberFormat="1" applyFont="1" applyFill="1" applyBorder="1" applyAlignment="1">
      <alignment horizontal="center" vertical="center" wrapText="1" shrinkToFit="1"/>
    </xf>
    <xf numFmtId="178" fontId="5" fillId="0" borderId="6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 shrinkToFit="1"/>
    </xf>
    <xf numFmtId="0" fontId="5" fillId="0" borderId="11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left" vertical="center" wrapText="1" shrinkToFit="1"/>
    </xf>
    <xf numFmtId="0" fontId="5" fillId="0" borderId="12" xfId="0" applyFont="1" applyFill="1" applyBorder="1" applyAlignment="1">
      <alignment horizontal="left" vertical="center" wrapText="1" shrinkToFit="1"/>
    </xf>
    <xf numFmtId="0" fontId="5" fillId="0" borderId="11" xfId="0" applyFont="1" applyFill="1" applyBorder="1" applyAlignment="1">
      <alignment horizontal="left" vertical="center" wrapText="1" shrinkToFit="1"/>
    </xf>
    <xf numFmtId="0" fontId="5" fillId="0" borderId="10" xfId="0" applyNumberFormat="1" applyFont="1" applyFill="1" applyBorder="1" applyAlignment="1">
      <alignment horizontal="center" vertical="center" wrapText="1" shrinkToFit="1"/>
    </xf>
    <xf numFmtId="0" fontId="5" fillId="0" borderId="11" xfId="0" applyNumberFormat="1" applyFont="1" applyFill="1" applyBorder="1" applyAlignment="1">
      <alignment horizontal="center" vertical="center" wrapText="1" shrinkToFit="1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3" fontId="100" fillId="0" borderId="6" xfId="0" applyNumberFormat="1" applyFont="1" applyFill="1" applyBorder="1" applyAlignment="1">
      <alignment horizontal="center" vertical="center" wrapText="1"/>
    </xf>
  </cellXfs>
  <cellStyles count="354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rmal_GSE DCF_Model_31_07_09 final" xfId="183"/>
    <cellStyle name="Note" xfId="184"/>
    <cellStyle name="Number-Cells" xfId="185"/>
    <cellStyle name="Number-Cells-Column2" xfId="186"/>
    <cellStyle name="Number-Cells-Column5" xfId="187"/>
    <cellStyle name="Output" xfId="188"/>
    <cellStyle name="Row-Header" xfId="189"/>
    <cellStyle name="Row-Header 2" xfId="190"/>
    <cellStyle name="Title" xfId="191"/>
    <cellStyle name="Total" xfId="192"/>
    <cellStyle name="Warning Text" xfId="193"/>
    <cellStyle name="Акцент1 2" xfId="194"/>
    <cellStyle name="Акцент1 3" xfId="195"/>
    <cellStyle name="Акцент2 2" xfId="196"/>
    <cellStyle name="Акцент2 3" xfId="197"/>
    <cellStyle name="Акцент3 2" xfId="198"/>
    <cellStyle name="Акцент3 3" xfId="199"/>
    <cellStyle name="Акцент4 2" xfId="200"/>
    <cellStyle name="Акцент4 3" xfId="201"/>
    <cellStyle name="Акцент5 2" xfId="202"/>
    <cellStyle name="Акцент5 3" xfId="203"/>
    <cellStyle name="Акцент6 2" xfId="204"/>
    <cellStyle name="Акцент6 3" xfId="205"/>
    <cellStyle name="Ввод  2" xfId="206"/>
    <cellStyle name="Ввод  3" xfId="207"/>
    <cellStyle name="Вывод 2" xfId="208"/>
    <cellStyle name="Вывод 3" xfId="209"/>
    <cellStyle name="Вычисление 2" xfId="210"/>
    <cellStyle name="Вычисление 3" xfId="211"/>
    <cellStyle name="Денежный" xfId="1" builtinId="4"/>
    <cellStyle name="Денежный 2" xfId="212"/>
    <cellStyle name="Заголовок 1 2" xfId="213"/>
    <cellStyle name="Заголовок 1 3" xfId="214"/>
    <cellStyle name="Заголовок 2 2" xfId="215"/>
    <cellStyle name="Заголовок 2 3" xfId="216"/>
    <cellStyle name="Заголовок 3 2" xfId="217"/>
    <cellStyle name="Заголовок 3 3" xfId="218"/>
    <cellStyle name="Заголовок 4 2" xfId="219"/>
    <cellStyle name="Заголовок 4 3" xfId="220"/>
    <cellStyle name="Итог 2" xfId="221"/>
    <cellStyle name="Итог 3" xfId="222"/>
    <cellStyle name="Контрольная ячейка 2" xfId="223"/>
    <cellStyle name="Контрольная ячейка 3" xfId="224"/>
    <cellStyle name="Название 2" xfId="225"/>
    <cellStyle name="Название 3" xfId="226"/>
    <cellStyle name="Нейтральный 2" xfId="227"/>
    <cellStyle name="Нейтральный 3" xfId="228"/>
    <cellStyle name="Обычный" xfId="0" builtinId="0"/>
    <cellStyle name="Обычный 10" xfId="229"/>
    <cellStyle name="Обычный 11" xfId="230"/>
    <cellStyle name="Обычный 12" xfId="231"/>
    <cellStyle name="Обычный 13" xfId="232"/>
    <cellStyle name="Обычный 14" xfId="233"/>
    <cellStyle name="Обычный 15" xfId="234"/>
    <cellStyle name="Обычный 16" xfId="235"/>
    <cellStyle name="Обычный 17" xfId="236"/>
    <cellStyle name="Обычный 18" xfId="237"/>
    <cellStyle name="Обычный 2" xfId="238"/>
    <cellStyle name="Обычный 2 10" xfId="239"/>
    <cellStyle name="Обычный 2 11" xfId="240"/>
    <cellStyle name="Обычный 2 12" xfId="241"/>
    <cellStyle name="Обычный 2 13" xfId="242"/>
    <cellStyle name="Обычный 2 14" xfId="243"/>
    <cellStyle name="Обычный 2 15" xfId="244"/>
    <cellStyle name="Обычный 2 16" xfId="245"/>
    <cellStyle name="Обычный 2 2" xfId="246"/>
    <cellStyle name="Обычный 2 2 2" xfId="247"/>
    <cellStyle name="Обычный 2 2 3" xfId="248"/>
    <cellStyle name="Обычный 2 2_Расшифровка прочих" xfId="249"/>
    <cellStyle name="Обычный 2 3" xfId="250"/>
    <cellStyle name="Обычный 2 4" xfId="251"/>
    <cellStyle name="Обычный 2 5" xfId="252"/>
    <cellStyle name="Обычный 2 6" xfId="253"/>
    <cellStyle name="Обычный 2 7" xfId="254"/>
    <cellStyle name="Обычный 2 8" xfId="255"/>
    <cellStyle name="Обычный 2 9" xfId="256"/>
    <cellStyle name="Обычный 2_2604-2010" xfId="257"/>
    <cellStyle name="Обычный 3" xfId="258"/>
    <cellStyle name="Обычный 3 10" xfId="259"/>
    <cellStyle name="Обычный 3 11" xfId="260"/>
    <cellStyle name="Обычный 3 12" xfId="261"/>
    <cellStyle name="Обычный 3 13" xfId="262"/>
    <cellStyle name="Обычный 3 14" xfId="263"/>
    <cellStyle name="Обычный 3 2" xfId="264"/>
    <cellStyle name="Обычный 3 3" xfId="265"/>
    <cellStyle name="Обычный 3 4" xfId="266"/>
    <cellStyle name="Обычный 3 5" xfId="267"/>
    <cellStyle name="Обычный 3 6" xfId="268"/>
    <cellStyle name="Обычный 3 7" xfId="269"/>
    <cellStyle name="Обычный 3 8" xfId="270"/>
    <cellStyle name="Обычный 3 9" xfId="271"/>
    <cellStyle name="Обычный 3_Дефицит_7 млрд_0608_бс" xfId="272"/>
    <cellStyle name="Обычный 4" xfId="273"/>
    <cellStyle name="Обычный 5" xfId="274"/>
    <cellStyle name="Обычный 5 2" xfId="275"/>
    <cellStyle name="Обычный 6" xfId="276"/>
    <cellStyle name="Обычный 6 2" xfId="277"/>
    <cellStyle name="Обычный 6 3" xfId="278"/>
    <cellStyle name="Обычный 6 4" xfId="279"/>
    <cellStyle name="Обычный 6_Дефицит_7 млрд_0608_бс" xfId="280"/>
    <cellStyle name="Обычный 7" xfId="281"/>
    <cellStyle name="Обычный 7 2" xfId="282"/>
    <cellStyle name="Обычный 8" xfId="283"/>
    <cellStyle name="Обычный 9" xfId="284"/>
    <cellStyle name="Обычный 9 2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4743450</xdr:colOff>
      <xdr:row>78</xdr:row>
      <xdr:rowOff>0</xdr:rowOff>
    </xdr:to>
    <xdr:sp macro="" textlink="">
      <xdr:nvSpPr>
        <xdr:cNvPr id="3145" name="Line 1"/>
        <xdr:cNvSpPr>
          <a:spLocks noChangeShapeType="1"/>
        </xdr:cNvSpPr>
      </xdr:nvSpPr>
      <xdr:spPr>
        <a:xfrm>
          <a:off x="1352550" y="30568265"/>
          <a:ext cx="279463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146" name="Line 2"/>
        <xdr:cNvSpPr>
          <a:spLocks noChangeShapeType="1"/>
        </xdr:cNvSpPr>
      </xdr:nvSpPr>
      <xdr:spPr>
        <a:xfrm>
          <a:off x="5241290" y="30568265"/>
          <a:ext cx="277622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147" name="Line 3"/>
        <xdr:cNvSpPr>
          <a:spLocks noChangeShapeType="1"/>
        </xdr:cNvSpPr>
      </xdr:nvSpPr>
      <xdr:spPr>
        <a:xfrm>
          <a:off x="9356090" y="30568265"/>
          <a:ext cx="136334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113</xdr:row>
      <xdr:rowOff>63500</xdr:rowOff>
    </xdr:from>
    <xdr:to>
      <xdr:col>0</xdr:col>
      <xdr:colOff>4972050</xdr:colOff>
      <xdr:row>113</xdr:row>
      <xdr:rowOff>63500</xdr:rowOff>
    </xdr:to>
    <xdr:sp macro="" textlink="">
      <xdr:nvSpPr>
        <xdr:cNvPr id="1101" name="Line 1"/>
        <xdr:cNvSpPr>
          <a:spLocks noChangeShapeType="1"/>
        </xdr:cNvSpPr>
      </xdr:nvSpPr>
      <xdr:spPr>
        <a:xfrm>
          <a:off x="1295400" y="45954950"/>
          <a:ext cx="301498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781050</xdr:colOff>
      <xdr:row>112</xdr:row>
      <xdr:rowOff>0</xdr:rowOff>
    </xdr:from>
    <xdr:to>
      <xdr:col>4</xdr:col>
      <xdr:colOff>552450</xdr:colOff>
      <xdr:row>112</xdr:row>
      <xdr:rowOff>0</xdr:rowOff>
    </xdr:to>
    <xdr:sp macro="" textlink="">
      <xdr:nvSpPr>
        <xdr:cNvPr id="1102" name="Line 2"/>
        <xdr:cNvSpPr>
          <a:spLocks noChangeShapeType="1"/>
        </xdr:cNvSpPr>
      </xdr:nvSpPr>
      <xdr:spPr>
        <a:xfrm>
          <a:off x="4996180" y="45634275"/>
          <a:ext cx="225044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6</xdr:col>
      <xdr:colOff>50800</xdr:colOff>
      <xdr:row>113</xdr:row>
      <xdr:rowOff>101600</xdr:rowOff>
    </xdr:from>
    <xdr:to>
      <xdr:col>8</xdr:col>
      <xdr:colOff>53975</xdr:colOff>
      <xdr:row>113</xdr:row>
      <xdr:rowOff>101600</xdr:rowOff>
    </xdr:to>
    <xdr:sp macro="" textlink="">
      <xdr:nvSpPr>
        <xdr:cNvPr id="1103" name="Line 3"/>
        <xdr:cNvSpPr>
          <a:spLocks noChangeShapeType="1"/>
        </xdr:cNvSpPr>
      </xdr:nvSpPr>
      <xdr:spPr>
        <a:xfrm>
          <a:off x="8409940" y="45993050"/>
          <a:ext cx="217487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2121" name="Line 1"/>
        <xdr:cNvSpPr>
          <a:spLocks noChangeShapeType="1"/>
        </xdr:cNvSpPr>
      </xdr:nvSpPr>
      <xdr:spPr>
        <a:xfrm>
          <a:off x="1228725" y="18202275"/>
          <a:ext cx="243713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4</xdr:col>
      <xdr:colOff>66675</xdr:colOff>
      <xdr:row>40</xdr:row>
      <xdr:rowOff>0</xdr:rowOff>
    </xdr:to>
    <xdr:sp macro="" textlink="">
      <xdr:nvSpPr>
        <xdr:cNvPr id="2122" name="Line 2"/>
        <xdr:cNvSpPr>
          <a:spLocks noChangeShapeType="1"/>
        </xdr:cNvSpPr>
      </xdr:nvSpPr>
      <xdr:spPr>
        <a:xfrm>
          <a:off x="4539615" y="18202275"/>
          <a:ext cx="19685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4</xdr:col>
      <xdr:colOff>923925</xdr:colOff>
      <xdr:row>40</xdr:row>
      <xdr:rowOff>0</xdr:rowOff>
    </xdr:from>
    <xdr:to>
      <xdr:col>6</xdr:col>
      <xdr:colOff>962025</xdr:colOff>
      <xdr:row>40</xdr:row>
      <xdr:rowOff>0</xdr:rowOff>
    </xdr:to>
    <xdr:sp macro="" textlink="">
      <xdr:nvSpPr>
        <xdr:cNvPr id="2123" name="Line 3"/>
        <xdr:cNvSpPr>
          <a:spLocks noChangeShapeType="1"/>
        </xdr:cNvSpPr>
      </xdr:nvSpPr>
      <xdr:spPr>
        <a:xfrm>
          <a:off x="7241540" y="18202275"/>
          <a:ext cx="195897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87</xdr:row>
      <xdr:rowOff>0</xdr:rowOff>
    </xdr:from>
    <xdr:to>
      <xdr:col>0</xdr:col>
      <xdr:colOff>3971925</xdr:colOff>
      <xdr:row>87</xdr:row>
      <xdr:rowOff>0</xdr:rowOff>
    </xdr:to>
    <xdr:sp macro="" textlink="">
      <xdr:nvSpPr>
        <xdr:cNvPr id="4169" name="Line 1"/>
        <xdr:cNvSpPr>
          <a:spLocks noChangeShapeType="1"/>
        </xdr:cNvSpPr>
      </xdr:nvSpPr>
      <xdr:spPr>
        <a:xfrm>
          <a:off x="1019175" y="28330525"/>
          <a:ext cx="241808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0</xdr:colOff>
      <xdr:row>87</xdr:row>
      <xdr:rowOff>0</xdr:rowOff>
    </xdr:from>
    <xdr:to>
      <xdr:col>3</xdr:col>
      <xdr:colOff>723900</xdr:colOff>
      <xdr:row>87</xdr:row>
      <xdr:rowOff>0</xdr:rowOff>
    </xdr:to>
    <xdr:sp macro="" textlink="">
      <xdr:nvSpPr>
        <xdr:cNvPr id="4170" name="Line 2"/>
        <xdr:cNvSpPr>
          <a:spLocks noChangeShapeType="1"/>
        </xdr:cNvSpPr>
      </xdr:nvSpPr>
      <xdr:spPr>
        <a:xfrm>
          <a:off x="4123055" y="28330525"/>
          <a:ext cx="180149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4</xdr:col>
      <xdr:colOff>676275</xdr:colOff>
      <xdr:row>87</xdr:row>
      <xdr:rowOff>0</xdr:rowOff>
    </xdr:from>
    <xdr:to>
      <xdr:col>7</xdr:col>
      <xdr:colOff>0</xdr:colOff>
      <xdr:row>87</xdr:row>
      <xdr:rowOff>0</xdr:rowOff>
    </xdr:to>
    <xdr:sp macro="" textlink="">
      <xdr:nvSpPr>
        <xdr:cNvPr id="4171" name="Line 3"/>
        <xdr:cNvSpPr>
          <a:spLocks noChangeShapeType="1"/>
        </xdr:cNvSpPr>
      </xdr:nvSpPr>
      <xdr:spPr>
        <a:xfrm>
          <a:off x="6619875" y="28330525"/>
          <a:ext cx="199326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oneCellAnchor>
    <xdr:from>
      <xdr:col>7</xdr:col>
      <xdr:colOff>177800</xdr:colOff>
      <xdr:row>23</xdr:row>
      <xdr:rowOff>392112</xdr:rowOff>
    </xdr:from>
    <xdr:ext cx="914400" cy="502685"/>
    <xdr:sp macro="" textlink="">
      <xdr:nvSpPr>
        <xdr:cNvPr id="2" name="TextBox 1"/>
        <xdr:cNvSpPr txBox="1"/>
      </xdr:nvSpPr>
      <xdr:spPr>
        <a:xfrm>
          <a:off x="8790940" y="8605520"/>
          <a:ext cx="914400" cy="502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5193" name="Line 1"/>
        <xdr:cNvSpPr>
          <a:spLocks noChangeShapeType="1"/>
        </xdr:cNvSpPr>
      </xdr:nvSpPr>
      <xdr:spPr>
        <a:xfrm>
          <a:off x="1019175" y="7284720"/>
          <a:ext cx="285051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5194" name="Line 2"/>
        <xdr:cNvSpPr>
          <a:spLocks noChangeShapeType="1"/>
        </xdr:cNvSpPr>
      </xdr:nvSpPr>
      <xdr:spPr>
        <a:xfrm>
          <a:off x="4432935" y="7284720"/>
          <a:ext cx="189103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4</xdr:col>
      <xdr:colOff>675193</xdr:colOff>
      <xdr:row>16</xdr:row>
      <xdr:rowOff>16236</xdr:rowOff>
    </xdr:from>
    <xdr:to>
      <xdr:col>7</xdr:col>
      <xdr:colOff>34854</xdr:colOff>
      <xdr:row>16</xdr:row>
      <xdr:rowOff>16236</xdr:rowOff>
    </xdr:to>
    <xdr:sp macro="" textlink="">
      <xdr:nvSpPr>
        <xdr:cNvPr id="5195" name="Line 3"/>
        <xdr:cNvSpPr>
          <a:spLocks noChangeShapeType="1"/>
        </xdr:cNvSpPr>
      </xdr:nvSpPr>
      <xdr:spPr>
        <a:xfrm>
          <a:off x="7287260" y="7548245"/>
          <a:ext cx="255079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6217" name="Line 1"/>
        <xdr:cNvSpPr>
          <a:spLocks noChangeShapeType="1"/>
        </xdr:cNvSpPr>
      </xdr:nvSpPr>
      <xdr:spPr>
        <a:xfrm>
          <a:off x="1485900" y="16743045"/>
          <a:ext cx="350266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6218" name="Line 2"/>
        <xdr:cNvSpPr>
          <a:spLocks noChangeShapeType="1"/>
        </xdr:cNvSpPr>
      </xdr:nvSpPr>
      <xdr:spPr>
        <a:xfrm>
          <a:off x="5864860" y="16743045"/>
          <a:ext cx="190182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4</xdr:col>
      <xdr:colOff>22225</xdr:colOff>
      <xdr:row>24</xdr:row>
      <xdr:rowOff>38100</xdr:rowOff>
    </xdr:from>
    <xdr:to>
      <xdr:col>5</xdr:col>
      <xdr:colOff>2041525</xdr:colOff>
      <xdr:row>24</xdr:row>
      <xdr:rowOff>38100</xdr:rowOff>
    </xdr:to>
    <xdr:sp macro="" textlink="">
      <xdr:nvSpPr>
        <xdr:cNvPr id="6219" name="Line 3"/>
        <xdr:cNvSpPr>
          <a:spLocks noChangeShapeType="1"/>
        </xdr:cNvSpPr>
      </xdr:nvSpPr>
      <xdr:spPr>
        <a:xfrm>
          <a:off x="8227060" y="17036415"/>
          <a:ext cx="314579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60</xdr:row>
      <xdr:rowOff>0</xdr:rowOff>
    </xdr:from>
    <xdr:to>
      <xdr:col>9</xdr:col>
      <xdr:colOff>266700</xdr:colOff>
      <xdr:row>60</xdr:row>
      <xdr:rowOff>0</xdr:rowOff>
    </xdr:to>
    <xdr:sp macro="" textlink="">
      <xdr:nvSpPr>
        <xdr:cNvPr id="7241" name="Line 1"/>
        <xdr:cNvSpPr>
          <a:spLocks noChangeShapeType="1"/>
        </xdr:cNvSpPr>
      </xdr:nvSpPr>
      <xdr:spPr>
        <a:xfrm>
          <a:off x="2193925" y="18181320"/>
          <a:ext cx="359854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14</xdr:col>
      <xdr:colOff>914400</xdr:colOff>
      <xdr:row>60</xdr:row>
      <xdr:rowOff>0</xdr:rowOff>
    </xdr:from>
    <xdr:to>
      <xdr:col>19</xdr:col>
      <xdr:colOff>800100</xdr:colOff>
      <xdr:row>60</xdr:row>
      <xdr:rowOff>0</xdr:rowOff>
    </xdr:to>
    <xdr:sp macro="" textlink="">
      <xdr:nvSpPr>
        <xdr:cNvPr id="7242" name="Line 2"/>
        <xdr:cNvSpPr>
          <a:spLocks noChangeShapeType="1"/>
        </xdr:cNvSpPr>
      </xdr:nvSpPr>
      <xdr:spPr>
        <a:xfrm flipV="1">
          <a:off x="9166225" y="18181320"/>
          <a:ext cx="395097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27</xdr:col>
      <xdr:colOff>409575</xdr:colOff>
      <xdr:row>60</xdr:row>
      <xdr:rowOff>0</xdr:rowOff>
    </xdr:from>
    <xdr:to>
      <xdr:col>32</xdr:col>
      <xdr:colOff>228600</xdr:colOff>
      <xdr:row>60</xdr:row>
      <xdr:rowOff>0</xdr:rowOff>
    </xdr:to>
    <xdr:sp macro="" textlink="">
      <xdr:nvSpPr>
        <xdr:cNvPr id="7243" name="Line 3"/>
        <xdr:cNvSpPr>
          <a:spLocks noChangeShapeType="1"/>
        </xdr:cNvSpPr>
      </xdr:nvSpPr>
      <xdr:spPr>
        <a:xfrm>
          <a:off x="18849340" y="18181320"/>
          <a:ext cx="357441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WORK\S2\VICTOR\&#1042;&#1042;&#1055;\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&#1052;&#1086;&#1080;%20&#1076;&#1086;&#1082;&#1091;&#1084;&#1077;&#1085;&#1090;&#1099;\Sergey\&#1055;&#1088;&#1086;&#1075;&#1085;&#1086;&#1079;\&#1056;&#1072;&#1073;&#1086;&#1095;&#1080;&#1077;%20&#1090;&#1072;&#1073;&#1083;&#1080;&#1094;&#1099;\new\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New_monitoring\Monit_xls\M_2002\M_06_02\Monthly\10_October\1Aug2001\GDP\realgdp\LENA\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S_N_A\1July2001\GDP\realgdp\LENA\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235/Downloads/&#1092;&#1080;&#1085;&#1087;&#1083;&#1072;&#1085;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  <sheetName val="аморт"/>
      <sheetName val="допоміжна"/>
      <sheetName val="Лист1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  <sheetName val="МТР Газ Україн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  <sheetName val="зведена_таб1"/>
      <sheetName val="попер_роз_(4)1"/>
      <sheetName val="звед_оптим_(2)1"/>
      <sheetName val="МТР_Газ_України1"/>
      <sheetName val="Ener_"/>
      <sheetName val="прим__IX__Деб__заб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  <sheetName val="Inform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попер_роз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  <sheetName val="Ener "/>
      <sheetName val="Inform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МТР_Газ_України1"/>
      <sheetName val="БАЗА_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  <sheetName val="МТР_Газ_України1"/>
      <sheetName val="МТР_все_21"/>
      <sheetName val="Правила_ДДС"/>
      <sheetName val="база__"/>
      <sheetName val="7__Інші_витрат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база__"/>
      <sheetName val="МТР_все_-_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  <sheetName val="Inform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МТР_Газ_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  <sheetName val="МТР_Газ_України1"/>
      <sheetName val="база__"/>
      <sheetName val="7__інші_витрат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  <sheetName val="БАЗА__"/>
      <sheetName val="МТР_Газ_України"/>
      <sheetName val="Annual_Tables"/>
      <sheetName val="Annual_Raw_Data"/>
      <sheetName val="Quarterly_Raw_Data"/>
      <sheetName val="Quarterly_Macro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  <sheetName val="МТР_Газ_України1"/>
      <sheetName val="7__Інші_витрати"/>
      <sheetName val="МТР_все_2"/>
      <sheetName val="Assumptions_and_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"/>
      <sheetName val="МТР_все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7__Інші_витрати"/>
      <sheetName val="Ener_"/>
      <sheetName val="Internal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  <sheetName val="МТР_Газ_України1"/>
      <sheetName val="база__"/>
      <sheetName val="7__інші_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  <sheetName val="7__інші_витрати"/>
      <sheetName val="база__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Inform"/>
      <sheetName val="база  "/>
      <sheetName val="Лист1"/>
      <sheetName val="МТР все 2"/>
      <sheetName val="МТР_Газ_України"/>
      <sheetName val="assumptions and inputs"/>
      <sheetName val="Cash Flows"/>
      <sheetName val="Terminal Value"/>
      <sheetName val="7  інші витрати"/>
      <sheetName val="МТР_Газ_України1"/>
      <sheetName val="МТР_все_2"/>
      <sheetName val="база__"/>
      <sheetName val="assumptions_and_inputs"/>
      <sheetName val="Cash_Flows"/>
      <sheetName val="Terminal_Val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  <sheetName val="gdp"/>
      <sheetName val="1993"/>
      <sheetName val="Бюдж. баланс "/>
      <sheetName val="параметри"/>
      <sheetName val="Додаток 3"/>
      <sheetName val="Ener_"/>
      <sheetName val="попер_роз"/>
      <sheetName val="МТР_Газ_України1"/>
      <sheetName val="Ener_1"/>
      <sheetName val="Додаток_3"/>
      <sheetName val="7__інші_витрати"/>
      <sheetName val="МТР_все_2"/>
      <sheetName val="МТР_Апарат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Бюдж__баланс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  <sheetName val="БАЗА__1"/>
      <sheetName val="БАЗА___(2)1"/>
      <sheetName val="БАЗА___(3)1"/>
      <sheetName val="БАЗА___(5)1"/>
      <sheetName val="БАЗА___(4)1"/>
      <sheetName val="МТР_Газ_України1"/>
      <sheetName val="Ener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  <sheetName val="Inform"/>
      <sheetName val="МТР Газ України"/>
      <sheetName val="BGVN1"/>
      <sheetName val="д17-1"/>
      <sheetName val="Лист1"/>
      <sheetName val="БАЗА__"/>
      <sheetName val="півріч"/>
      <sheetName val="КурсВалют"/>
      <sheetName val="НЕ УДАЛЯТЬ!"/>
      <sheetName val="БАЗА__1"/>
      <sheetName val="МТР_Газ_України"/>
      <sheetName val="7__інші_витрати"/>
      <sheetName val="НЕ_УДАЛЯТЬ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Правила ДДС"/>
      <sheetName val="7  інші витрати"/>
      <sheetName val="1993"/>
      <sheetName val="п"/>
      <sheetName val="Assumptions and Inputs"/>
      <sheetName val="Лист1"/>
      <sheetName val="consolidation hq formatted"/>
      <sheetName val="Правила_ДДС"/>
      <sheetName val="МТР_Газ_України"/>
      <sheetName val="7__інші_витрати"/>
      <sheetName val="Assumptions_and_Inputs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gdp"/>
      <sheetName val="Лист1"/>
      <sheetName val="МТР все - 5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МТР_Газ_України"/>
      <sheetName val="БАЗА_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  <sheetName val="МТР Газ України"/>
      <sheetName val="7  Інші витрати"/>
      <sheetName val="скрыть"/>
      <sheetName val="попер_роз"/>
      <sheetName val="БАЗА  "/>
      <sheetName val="NIR-$"/>
      <sheetName val="МТР_Газ_України"/>
      <sheetName val="7__Інші_витрати"/>
      <sheetName val="consolidation_hq_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  <sheetName val="до викупа"/>
      <sheetName val="gdp"/>
      <sheetName val="Лист1"/>
      <sheetName val="Розш. ел. витрат за 9 місяців"/>
      <sheetName val="Рокада"/>
      <sheetName val="Ener "/>
      <sheetName val="7  інші витрати"/>
      <sheetName val="БАЗА  "/>
      <sheetName val="Технич_лист"/>
      <sheetName val="МТР_Газ_України"/>
      <sheetName val="до_викупа"/>
      <sheetName val="БАЗА__"/>
      <sheetName val="Ener_"/>
      <sheetName val="7__інші_витрати"/>
      <sheetName val="Розш__ел__витрат_за_9_місяців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Ener "/>
      <sheetName val="додаток 1"/>
      <sheetName val="база  "/>
      <sheetName val="МТР_Газ_України"/>
      <sheetName val="реестр_заявок1"/>
      <sheetName val="7__Інші_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  <sheetName val="реестр_заявок2"/>
      <sheetName val="Note2_to_do_"/>
      <sheetName val="МТР_Газ_України"/>
      <sheetName val="7__Інші_витрати"/>
      <sheetName val="база__"/>
      <sheetName val="додаток__3"/>
      <sheetName val="mt_b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  <sheetName val="БАЗА__1"/>
      <sheetName val="БАЗА___(2)1"/>
      <sheetName val="БАЗА___(3)1"/>
      <sheetName val="БАЗА___(4)1"/>
      <sheetName val="БАЗА___(5)1"/>
      <sheetName val="БАЗА___(6)1"/>
      <sheetName val="БАЗА___(7)1"/>
      <sheetName val="БАЗА___(8)1"/>
      <sheetName val="БАЗА___(9)1"/>
      <sheetName val="БАЗА___(10)1"/>
      <sheetName val="БАЗА___(12)1"/>
      <sheetName val="БАЗА___(11)1"/>
      <sheetName val="БАЗА___(13)1"/>
      <sheetName val="БАЗА___(14)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штатка"/>
      <sheetName val="6.2. Інша інфо_2"/>
      <sheetName val="Лист1"/>
      <sheetName val="Лист2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Лист1"/>
      <sheetName val="МТР все - 5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  <sheetName val="МТР_Газ_України1"/>
      <sheetName val="реестр_заявок1"/>
      <sheetName val="7__Інші_витрати"/>
      <sheetName val="БАЗА__"/>
      <sheetName val="до_викупа"/>
      <sheetName val="Note2_to_d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  <sheetName val="7  інші витрати"/>
      <sheetName val="Ener "/>
      <sheetName val="1993"/>
      <sheetName val="assumptions"/>
      <sheetName val="МТР_Газ_України"/>
      <sheetName val="7__інші_витрати"/>
      <sheetName val="Ener_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7  інші витрати"/>
      <sheetName val="1993"/>
      <sheetName val="gdp"/>
      <sheetName val="Assumptions"/>
      <sheetName val="consolidation hq formatted"/>
      <sheetName val="1_Структура_по_елементах"/>
      <sheetName val="7__інші_витрати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  <sheetName val="gdp"/>
      <sheetName val="7  інші витрати"/>
      <sheetName val="comp"/>
      <sheetName val="МТР_Газ_України"/>
      <sheetName val="7__інші_витрати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  <sheetName val="Current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view="pageBreakPreview" topLeftCell="A13" zoomScale="75" zoomScaleNormal="60" zoomScaleSheetLayoutView="75" workbookViewId="0">
      <selection activeCell="E81" sqref="E81"/>
    </sheetView>
  </sheetViews>
  <sheetFormatPr defaultColWidth="9.140625" defaultRowHeight="23.25"/>
  <cols>
    <col min="1" max="1" width="72.5703125" style="167" customWidth="1"/>
    <col min="2" max="2" width="17.140625" style="44" customWidth="1"/>
    <col min="3" max="4" width="25.28515625" style="44" customWidth="1"/>
    <col min="5" max="5" width="23.42578125" style="44" customWidth="1"/>
    <col min="6" max="6" width="23.85546875" style="44" customWidth="1"/>
    <col min="7" max="7" width="22.42578125" style="44" hidden="1" customWidth="1"/>
    <col min="8" max="8" width="10" style="167" hidden="1" customWidth="1"/>
    <col min="9" max="9" width="9.5703125" style="167" hidden="1" customWidth="1"/>
    <col min="10" max="16" width="9" style="167" hidden="1" customWidth="1"/>
    <col min="17" max="16384" width="9.140625" style="167"/>
  </cols>
  <sheetData>
    <row r="1" spans="1:11" ht="23.25" customHeight="1">
      <c r="A1" s="202"/>
      <c r="B1" s="203"/>
      <c r="C1" s="204"/>
      <c r="D1" s="202"/>
      <c r="E1" s="202" t="s">
        <v>0</v>
      </c>
      <c r="F1" s="202"/>
      <c r="G1" s="202"/>
      <c r="H1" s="205"/>
      <c r="I1" s="205"/>
      <c r="J1" s="205"/>
      <c r="K1" s="205"/>
    </row>
    <row r="2" spans="1:11" ht="18.75" customHeight="1">
      <c r="A2" s="206"/>
      <c r="B2" s="204"/>
      <c r="C2" s="204"/>
      <c r="D2" s="207"/>
      <c r="E2" s="252" t="s">
        <v>1</v>
      </c>
      <c r="F2" s="252"/>
      <c r="G2" s="252"/>
      <c r="H2" s="205"/>
      <c r="I2" s="205"/>
      <c r="J2" s="205"/>
      <c r="K2" s="205"/>
    </row>
    <row r="3" spans="1:11" ht="18.75" customHeight="1">
      <c r="A3" s="204"/>
      <c r="B3" s="204"/>
      <c r="C3" s="207"/>
      <c r="D3" s="207"/>
      <c r="E3" s="252"/>
      <c r="F3" s="252"/>
      <c r="G3" s="252"/>
      <c r="H3" s="205"/>
      <c r="I3" s="205"/>
      <c r="J3" s="205"/>
      <c r="K3" s="205"/>
    </row>
    <row r="4" spans="1:11" ht="18.75" customHeight="1">
      <c r="A4" s="204"/>
      <c r="B4" s="204"/>
      <c r="C4" s="207"/>
      <c r="D4" s="207"/>
      <c r="E4" s="252"/>
      <c r="F4" s="252"/>
      <c r="G4" s="252"/>
      <c r="H4" s="205"/>
      <c r="I4" s="205"/>
      <c r="J4" s="205"/>
      <c r="K4" s="205"/>
    </row>
    <row r="5" spans="1:11" ht="84" customHeight="1">
      <c r="A5" s="202"/>
      <c r="B5" s="208"/>
      <c r="C5" s="208"/>
      <c r="D5" s="204"/>
      <c r="E5" s="253"/>
      <c r="F5" s="253"/>
      <c r="G5" s="253"/>
    </row>
    <row r="6" spans="1:11" ht="25.5" customHeight="1">
      <c r="A6" s="209"/>
      <c r="B6" s="272">
        <v>2025</v>
      </c>
      <c r="C6" s="272"/>
      <c r="D6" s="272"/>
      <c r="E6" s="210"/>
      <c r="F6" s="211" t="s">
        <v>2</v>
      </c>
      <c r="G6" s="212" t="s">
        <v>3</v>
      </c>
    </row>
    <row r="7" spans="1:11" ht="25.5" customHeight="1">
      <c r="A7" s="213" t="s">
        <v>4</v>
      </c>
      <c r="B7" s="272" t="s">
        <v>5</v>
      </c>
      <c r="C7" s="272"/>
      <c r="D7" s="272"/>
      <c r="E7" s="214">
        <v>36094821</v>
      </c>
      <c r="F7" s="215" t="s">
        <v>6</v>
      </c>
      <c r="G7" s="212">
        <v>36094821</v>
      </c>
    </row>
    <row r="8" spans="1:11" ht="25.5" customHeight="1">
      <c r="A8" s="209" t="s">
        <v>7</v>
      </c>
      <c r="B8" s="272" t="s">
        <v>8</v>
      </c>
      <c r="C8" s="272"/>
      <c r="D8" s="272"/>
      <c r="E8" s="210"/>
      <c r="F8" s="215" t="s">
        <v>9</v>
      </c>
      <c r="G8" s="212">
        <v>150</v>
      </c>
    </row>
    <row r="9" spans="1:11" ht="25.5" customHeight="1">
      <c r="A9" s="209" t="s">
        <v>10</v>
      </c>
      <c r="B9" s="272"/>
      <c r="C9" s="272"/>
      <c r="D9" s="272"/>
      <c r="E9" s="210"/>
      <c r="F9" s="215" t="s">
        <v>11</v>
      </c>
      <c r="G9" s="212">
        <v>1210136600</v>
      </c>
    </row>
    <row r="10" spans="1:11" ht="25.5" customHeight="1">
      <c r="A10" s="213" t="s">
        <v>12</v>
      </c>
      <c r="B10" s="272"/>
      <c r="C10" s="272"/>
      <c r="D10" s="272"/>
      <c r="E10" s="214"/>
      <c r="F10" s="215" t="s">
        <v>13</v>
      </c>
      <c r="G10" s="212"/>
    </row>
    <row r="11" spans="1:11" ht="25.5" customHeight="1">
      <c r="A11" s="213" t="s">
        <v>14</v>
      </c>
      <c r="B11" s="272"/>
      <c r="C11" s="272"/>
      <c r="D11" s="272"/>
      <c r="E11" s="214"/>
      <c r="F11" s="215" t="s">
        <v>15</v>
      </c>
      <c r="G11" s="212"/>
    </row>
    <row r="12" spans="1:11" ht="25.5" customHeight="1">
      <c r="A12" s="213" t="s">
        <v>16</v>
      </c>
      <c r="B12" s="272" t="s">
        <v>17</v>
      </c>
      <c r="C12" s="272"/>
      <c r="D12" s="272"/>
      <c r="E12" s="214"/>
      <c r="F12" s="215" t="s">
        <v>18</v>
      </c>
      <c r="G12" s="212" t="s">
        <v>19</v>
      </c>
    </row>
    <row r="13" spans="1:11" ht="25.5" customHeight="1">
      <c r="A13" s="213" t="s">
        <v>20</v>
      </c>
      <c r="B13" s="272"/>
      <c r="C13" s="272"/>
      <c r="D13" s="272"/>
      <c r="E13" s="272" t="s">
        <v>21</v>
      </c>
      <c r="F13" s="274"/>
      <c r="G13" s="216"/>
    </row>
    <row r="14" spans="1:11" ht="25.5" customHeight="1">
      <c r="A14" s="213" t="s">
        <v>22</v>
      </c>
      <c r="B14" s="272" t="s">
        <v>23</v>
      </c>
      <c r="C14" s="272"/>
      <c r="D14" s="272"/>
      <c r="E14" s="272" t="s">
        <v>24</v>
      </c>
      <c r="F14" s="275"/>
      <c r="G14" s="216"/>
    </row>
    <row r="15" spans="1:11" ht="40.5" customHeight="1">
      <c r="A15" s="213" t="s">
        <v>25</v>
      </c>
      <c r="B15" s="272">
        <v>40</v>
      </c>
      <c r="C15" s="272"/>
      <c r="D15" s="272"/>
      <c r="E15" s="217"/>
      <c r="F15" s="217"/>
      <c r="G15" s="217"/>
    </row>
    <row r="16" spans="1:11" ht="43.5" customHeight="1">
      <c r="A16" s="209" t="s">
        <v>26</v>
      </c>
      <c r="B16" s="272" t="s">
        <v>27</v>
      </c>
      <c r="C16" s="272"/>
      <c r="D16" s="272"/>
      <c r="E16" s="218"/>
      <c r="F16" s="218"/>
      <c r="G16" s="218"/>
    </row>
    <row r="17" spans="1:17" ht="25.5" customHeight="1">
      <c r="A17" s="213" t="s">
        <v>28</v>
      </c>
      <c r="B17" s="273" t="s">
        <v>29</v>
      </c>
      <c r="C17" s="273"/>
      <c r="D17" s="273"/>
      <c r="E17" s="217"/>
      <c r="F17" s="217"/>
      <c r="G17" s="217"/>
    </row>
    <row r="18" spans="1:17" ht="25.5" customHeight="1">
      <c r="A18" s="209" t="s">
        <v>30</v>
      </c>
      <c r="B18" s="272" t="s">
        <v>31</v>
      </c>
      <c r="C18" s="272"/>
      <c r="D18" s="272"/>
      <c r="E18" s="218"/>
      <c r="F18" s="218"/>
      <c r="G18" s="218"/>
    </row>
    <row r="19" spans="1:17" ht="13.5" customHeight="1">
      <c r="A19" s="219"/>
      <c r="B19" s="202"/>
      <c r="C19" s="202"/>
      <c r="D19" s="202"/>
      <c r="E19" s="202"/>
      <c r="F19" s="202"/>
      <c r="G19" s="202"/>
    </row>
    <row r="20" spans="1:17" ht="46.5" customHeight="1">
      <c r="A20" s="269" t="s">
        <v>32</v>
      </c>
      <c r="B20" s="269"/>
      <c r="C20" s="269"/>
      <c r="D20" s="269"/>
      <c r="E20" s="269"/>
      <c r="F20" s="269"/>
      <c r="G20" s="269"/>
    </row>
    <row r="21" spans="1:17" ht="27">
      <c r="A21" s="269" t="s">
        <v>33</v>
      </c>
      <c r="B21" s="269"/>
      <c r="C21" s="269"/>
      <c r="D21" s="269"/>
      <c r="E21" s="269"/>
      <c r="F21" s="269"/>
      <c r="G21" s="269"/>
    </row>
    <row r="22" spans="1:17">
      <c r="A22" s="270" t="s">
        <v>34</v>
      </c>
      <c r="B22" s="270"/>
      <c r="C22" s="270"/>
      <c r="D22" s="270"/>
      <c r="E22" s="270"/>
      <c r="F22" s="270"/>
      <c r="G22" s="270"/>
    </row>
    <row r="23" spans="1:17">
      <c r="A23" s="258" t="s">
        <v>35</v>
      </c>
      <c r="B23" s="258"/>
      <c r="C23" s="258"/>
      <c r="D23" s="258"/>
      <c r="E23" s="258"/>
      <c r="F23" s="258"/>
      <c r="G23" s="258"/>
    </row>
    <row r="24" spans="1:17" ht="9" customHeight="1">
      <c r="A24" s="220"/>
      <c r="B24" s="220"/>
      <c r="C24" s="220"/>
      <c r="D24" s="220"/>
      <c r="E24" s="220"/>
      <c r="F24" s="220"/>
      <c r="G24" s="220"/>
    </row>
    <row r="25" spans="1:17">
      <c r="A25" s="270" t="s">
        <v>36</v>
      </c>
      <c r="B25" s="270"/>
      <c r="C25" s="270"/>
      <c r="D25" s="270"/>
      <c r="E25" s="270"/>
      <c r="F25" s="270"/>
      <c r="G25" s="270"/>
    </row>
    <row r="26" spans="1:17" ht="12" customHeight="1">
      <c r="A26" s="202"/>
      <c r="B26" s="221"/>
      <c r="C26" s="221"/>
      <c r="D26" s="221"/>
      <c r="E26" s="221"/>
      <c r="F26" s="221"/>
      <c r="G26" s="221"/>
    </row>
    <row r="27" spans="1:17" ht="43.5" customHeight="1">
      <c r="A27" s="260" t="s">
        <v>37</v>
      </c>
      <c r="B27" s="261" t="s">
        <v>38</v>
      </c>
      <c r="C27" s="262" t="s">
        <v>39</v>
      </c>
      <c r="D27" s="271" t="s">
        <v>40</v>
      </c>
      <c r="E27" s="271"/>
      <c r="F27" s="271"/>
      <c r="G27" s="271"/>
      <c r="Q27" s="167" t="s">
        <v>41</v>
      </c>
    </row>
    <row r="28" spans="1:17" ht="44.25" customHeight="1">
      <c r="A28" s="260"/>
      <c r="B28" s="261"/>
      <c r="C28" s="263"/>
      <c r="D28" s="224" t="s">
        <v>42</v>
      </c>
      <c r="E28" s="224" t="s">
        <v>43</v>
      </c>
      <c r="F28" s="224" t="s">
        <v>44</v>
      </c>
      <c r="G28" s="224" t="s">
        <v>45</v>
      </c>
    </row>
    <row r="29" spans="1:17" ht="30" customHeight="1">
      <c r="A29" s="222">
        <v>1</v>
      </c>
      <c r="B29" s="223">
        <v>2</v>
      </c>
      <c r="C29" s="222">
        <v>3</v>
      </c>
      <c r="D29" s="222">
        <v>4</v>
      </c>
      <c r="E29" s="223">
        <v>5</v>
      </c>
      <c r="F29" s="222">
        <v>6</v>
      </c>
      <c r="G29" s="223">
        <v>7</v>
      </c>
    </row>
    <row r="30" spans="1:17" ht="24.95" customHeight="1">
      <c r="A30" s="264" t="s">
        <v>46</v>
      </c>
      <c r="B30" s="264"/>
      <c r="C30" s="264"/>
      <c r="D30" s="264"/>
      <c r="E30" s="264"/>
      <c r="F30" s="264"/>
      <c r="G30" s="264"/>
    </row>
    <row r="31" spans="1:17" ht="46.5">
      <c r="A31" s="183" t="s">
        <v>47</v>
      </c>
      <c r="B31" s="223">
        <f>'1. Фін результат'!B9</f>
        <v>1000</v>
      </c>
      <c r="C31" s="225">
        <f>'1. Фін результат'!C9</f>
        <v>13318</v>
      </c>
      <c r="D31" s="225">
        <f>'1. Фін результат'!D9</f>
        <v>9762</v>
      </c>
      <c r="E31" s="225">
        <f>'1. Фін результат'!E9</f>
        <v>9707</v>
      </c>
      <c r="F31" s="225">
        <f>E31-D31</f>
        <v>-55</v>
      </c>
      <c r="G31" s="226">
        <f>E31/D31*100</f>
        <v>99.436590862528206</v>
      </c>
    </row>
    <row r="32" spans="1:17" ht="46.5">
      <c r="A32" s="183" t="str">
        <f>'1. Фін результат'!A12</f>
        <v>Собівартість реалізованої продукції (товарів, робіт, послуг) (розшифрувати)</v>
      </c>
      <c r="B32" s="223">
        <f>'1. Фін результат'!B12</f>
        <v>1010</v>
      </c>
      <c r="C32" s="225">
        <f>'1. Фін результат'!C12</f>
        <v>0</v>
      </c>
      <c r="D32" s="225">
        <f>'1. Фін результат'!D12</f>
        <v>0</v>
      </c>
      <c r="E32" s="225">
        <f>'1. Фін результат'!E12</f>
        <v>0</v>
      </c>
      <c r="F32" s="225">
        <f t="shared" ref="F32:F45" si="0">E32-D32</f>
        <v>0</v>
      </c>
      <c r="G32" s="226" t="e">
        <f t="shared" ref="G32:G45" si="1">E32/D32*100</f>
        <v>#DIV/0!</v>
      </c>
    </row>
    <row r="33" spans="1:7">
      <c r="A33" s="227" t="s">
        <v>48</v>
      </c>
      <c r="B33" s="223">
        <f>'1. Фін результат'!B24</f>
        <v>1020</v>
      </c>
      <c r="C33" s="225">
        <f>'1. Фін результат'!C24</f>
        <v>13318</v>
      </c>
      <c r="D33" s="225">
        <f>'1. Фін результат'!D24</f>
        <v>9762</v>
      </c>
      <c r="E33" s="225">
        <f>'1. Фін результат'!E24</f>
        <v>9707</v>
      </c>
      <c r="F33" s="225">
        <f t="shared" si="0"/>
        <v>-55</v>
      </c>
      <c r="G33" s="226">
        <f t="shared" si="1"/>
        <v>99.436590862528206</v>
      </c>
    </row>
    <row r="34" spans="1:7">
      <c r="A34" s="183" t="s">
        <v>49</v>
      </c>
      <c r="B34" s="223">
        <f>'1. Фін результат'!B28</f>
        <v>1040</v>
      </c>
      <c r="C34" s="225">
        <f>'1. Фін результат'!C28</f>
        <v>18502</v>
      </c>
      <c r="D34" s="225">
        <f>'1. Фін результат'!D28</f>
        <v>9762</v>
      </c>
      <c r="E34" s="225">
        <f>'1. Фін результат'!E28</f>
        <v>13566</v>
      </c>
      <c r="F34" s="225">
        <f t="shared" si="0"/>
        <v>3804</v>
      </c>
      <c r="G34" s="226">
        <f t="shared" si="1"/>
        <v>138.96742470805199</v>
      </c>
    </row>
    <row r="35" spans="1:7">
      <c r="A35" s="183" t="s">
        <v>50</v>
      </c>
      <c r="B35" s="223">
        <f>'1. Фін результат'!B55</f>
        <v>1070</v>
      </c>
      <c r="C35" s="225">
        <f>'1. Фін результат'!C54</f>
        <v>3</v>
      </c>
      <c r="D35" s="225">
        <f>'1. Фін результат'!D55</f>
        <v>0</v>
      </c>
      <c r="E35" s="225">
        <f>'1. Фін результат'!E55</f>
        <v>0</v>
      </c>
      <c r="F35" s="225">
        <f t="shared" si="0"/>
        <v>0</v>
      </c>
      <c r="G35" s="226" t="e">
        <f t="shared" si="1"/>
        <v>#DIV/0!</v>
      </c>
    </row>
    <row r="36" spans="1:7">
      <c r="A36" s="183" t="s">
        <v>51</v>
      </c>
      <c r="B36" s="223">
        <f>'1. Фін результат'!B91</f>
        <v>1300</v>
      </c>
      <c r="C36" s="225">
        <f>'1. Фін результат'!C25-'1. Фін результат'!C62</f>
        <v>5184</v>
      </c>
      <c r="D36" s="225">
        <f>'1. Фін результат'!D25-'1. Фін результат'!D62</f>
        <v>-31</v>
      </c>
      <c r="E36" s="225">
        <f>'1. Фін результат'!E25-'1. Фін результат'!E62</f>
        <v>3859</v>
      </c>
      <c r="F36" s="225">
        <f t="shared" si="0"/>
        <v>3890</v>
      </c>
      <c r="G36" s="226">
        <f t="shared" si="1"/>
        <v>-12448.3870967742</v>
      </c>
    </row>
    <row r="37" spans="1:7" ht="45">
      <c r="A37" s="228" t="s">
        <v>52</v>
      </c>
      <c r="B37" s="223">
        <f>'1. Фін результат'!B74</f>
        <v>1100</v>
      </c>
      <c r="C37" s="225">
        <f>'1. Фін результат'!C74</f>
        <v>0</v>
      </c>
      <c r="D37" s="225">
        <f>'1. Фін результат'!D74</f>
        <v>0</v>
      </c>
      <c r="E37" s="225">
        <f>'1. Фін результат'!E74</f>
        <v>0</v>
      </c>
      <c r="F37" s="225">
        <f t="shared" si="0"/>
        <v>0</v>
      </c>
      <c r="G37" s="226" t="e">
        <f t="shared" si="1"/>
        <v>#DIV/0!</v>
      </c>
    </row>
    <row r="38" spans="1:7">
      <c r="A38" s="228" t="s">
        <v>53</v>
      </c>
      <c r="B38" s="223">
        <f>'1. Фін результат'!B102</f>
        <v>1410</v>
      </c>
      <c r="C38" s="225">
        <f>'1. Фін результат'!C102</f>
        <v>7715</v>
      </c>
      <c r="D38" s="225">
        <f>'1. Фін результат'!D102</f>
        <v>2824</v>
      </c>
      <c r="E38" s="225">
        <f>'1. Фін результат'!E102</f>
        <v>2681</v>
      </c>
      <c r="F38" s="225">
        <f t="shared" si="0"/>
        <v>-143</v>
      </c>
      <c r="G38" s="226">
        <f t="shared" si="1"/>
        <v>94.936260623229501</v>
      </c>
    </row>
    <row r="39" spans="1:7">
      <c r="A39" s="229" t="s">
        <v>54</v>
      </c>
      <c r="B39" s="223">
        <f>' 5. Коефіцієнти'!B8</f>
        <v>5010</v>
      </c>
      <c r="C39" s="225">
        <f>'фінплан - зведені показники'!C38/'фінплан - зведені показники'!C31</f>
        <v>0.57929118486259201</v>
      </c>
      <c r="D39" s="225">
        <f>'фінплан - зведені показники'!D38/'фінплан - зведені показники'!D31</f>
        <v>0.28928498258553598</v>
      </c>
      <c r="E39" s="225">
        <f>'фінплан - зведені показники'!E38/'фінплан - зведені показники'!E31</f>
        <v>0.276192438446482</v>
      </c>
      <c r="F39" s="225">
        <f t="shared" si="0"/>
        <v>-1.3092544139053801E-2</v>
      </c>
      <c r="G39" s="226">
        <f t="shared" si="1"/>
        <v>95.474170825586299</v>
      </c>
    </row>
    <row r="40" spans="1:7" ht="46.5">
      <c r="A40" s="229" t="s">
        <v>55</v>
      </c>
      <c r="B40" s="223">
        <f>'1. Фін результат'!B92</f>
        <v>1310</v>
      </c>
      <c r="C40" s="225">
        <f>'1. Фін результат'!C92</f>
        <v>0</v>
      </c>
      <c r="D40" s="225">
        <f>'1. Фін результат'!D92</f>
        <v>0</v>
      </c>
      <c r="E40" s="225">
        <f>'1. Фін результат'!E92</f>
        <v>0</v>
      </c>
      <c r="F40" s="225">
        <f t="shared" si="0"/>
        <v>0</v>
      </c>
      <c r="G40" s="226" t="e">
        <f t="shared" si="1"/>
        <v>#DIV/0!</v>
      </c>
    </row>
    <row r="41" spans="1:7">
      <c r="A41" s="183" t="s">
        <v>56</v>
      </c>
      <c r="B41" s="223">
        <f>'1. Фін результат'!B93</f>
        <v>1320</v>
      </c>
      <c r="C41" s="225">
        <f>'1. Фін результат'!C79-'1. Фін результат'!C81</f>
        <v>0</v>
      </c>
      <c r="D41" s="225">
        <f>'1. Фін результат'!D79-'1. Фін результат'!D81</f>
        <v>0</v>
      </c>
      <c r="E41" s="225">
        <f>'1. Фін результат'!E79-'1. Фін результат'!E81</f>
        <v>0</v>
      </c>
      <c r="F41" s="225">
        <f t="shared" si="0"/>
        <v>0</v>
      </c>
      <c r="G41" s="226" t="e">
        <f t="shared" si="1"/>
        <v>#DIV/0!</v>
      </c>
    </row>
    <row r="42" spans="1:7">
      <c r="A42" s="228" t="s">
        <v>57</v>
      </c>
      <c r="B42" s="223">
        <f>'1. Фін результат'!B83</f>
        <v>1170</v>
      </c>
      <c r="C42" s="225">
        <f>'1. Фін результат'!C83</f>
        <v>0</v>
      </c>
      <c r="D42" s="225">
        <f>'1. Фін результат'!D83</f>
        <v>0</v>
      </c>
      <c r="E42" s="225">
        <f>'1. Фін результат'!E83</f>
        <v>0</v>
      </c>
      <c r="F42" s="225">
        <f t="shared" si="0"/>
        <v>0</v>
      </c>
      <c r="G42" s="226" t="e">
        <f t="shared" si="1"/>
        <v>#DIV/0!</v>
      </c>
    </row>
    <row r="43" spans="1:7">
      <c r="A43" s="229" t="s">
        <v>58</v>
      </c>
      <c r="B43" s="223">
        <f>'1. Фін результат'!B84</f>
        <v>1180</v>
      </c>
      <c r="C43" s="225">
        <f>'1. Фін результат'!C84</f>
        <v>0</v>
      </c>
      <c r="D43" s="225">
        <f>'1. Фін результат'!D84</f>
        <v>0</v>
      </c>
      <c r="E43" s="225">
        <f>'1. Фін результат'!E84</f>
        <v>0</v>
      </c>
      <c r="F43" s="225">
        <f t="shared" si="0"/>
        <v>0</v>
      </c>
      <c r="G43" s="226" t="e">
        <f t="shared" si="1"/>
        <v>#DIV/0!</v>
      </c>
    </row>
    <row r="44" spans="1:7">
      <c r="A44" s="228" t="s">
        <v>59</v>
      </c>
      <c r="B44" s="223">
        <f>'1. Фін результат'!B86</f>
        <v>1200</v>
      </c>
      <c r="C44" s="225">
        <f>'1. Фін результат'!C86</f>
        <v>0</v>
      </c>
      <c r="D44" s="225">
        <f>'1. Фін результат'!D86</f>
        <v>0</v>
      </c>
      <c r="E44" s="225">
        <f>'1. Фін результат'!E86</f>
        <v>0</v>
      </c>
      <c r="F44" s="225">
        <f t="shared" si="0"/>
        <v>0</v>
      </c>
      <c r="G44" s="226" t="e">
        <f t="shared" si="1"/>
        <v>#DIV/0!</v>
      </c>
    </row>
    <row r="45" spans="1:7">
      <c r="A45" s="229" t="s">
        <v>60</v>
      </c>
      <c r="B45" s="223">
        <f>' 5. Коефіцієнти'!B11</f>
        <v>5040</v>
      </c>
      <c r="C45" s="225">
        <f>C44/C31</f>
        <v>0</v>
      </c>
      <c r="D45" s="225">
        <f>D44/D31</f>
        <v>0</v>
      </c>
      <c r="E45" s="225">
        <f>E44/E31</f>
        <v>0</v>
      </c>
      <c r="F45" s="225">
        <f t="shared" si="0"/>
        <v>0</v>
      </c>
      <c r="G45" s="226" t="e">
        <f t="shared" si="1"/>
        <v>#DIV/0!</v>
      </c>
    </row>
    <row r="46" spans="1:7">
      <c r="A46" s="265" t="s">
        <v>61</v>
      </c>
      <c r="B46" s="266"/>
      <c r="C46" s="266"/>
      <c r="D46" s="266"/>
      <c r="E46" s="266"/>
      <c r="F46" s="266"/>
      <c r="G46" s="267"/>
    </row>
    <row r="47" spans="1:7">
      <c r="A47" s="229" t="s">
        <v>62</v>
      </c>
      <c r="B47" s="223">
        <f>'2. Розрахунки з бюджетом'!B21</f>
        <v>2100</v>
      </c>
      <c r="C47" s="225">
        <f>'2. Розрахунки з бюджетом'!C9</f>
        <v>0</v>
      </c>
      <c r="D47" s="225">
        <f>'2. Розрахунки з бюджетом'!D9</f>
        <v>0</v>
      </c>
      <c r="E47" s="225">
        <f>'2. Розрахунки з бюджетом'!E9</f>
        <v>0</v>
      </c>
      <c r="F47" s="225">
        <f t="shared" ref="F47:F52" si="2">E47-D47</f>
        <v>0</v>
      </c>
      <c r="G47" s="226" t="e">
        <f t="shared" ref="G47:G52" si="3">E47/D47*100</f>
        <v>#DIV/0!</v>
      </c>
    </row>
    <row r="48" spans="1:7">
      <c r="A48" s="230" t="s">
        <v>63</v>
      </c>
      <c r="B48" s="223">
        <f>'2. Розрахунки з бюджетом'!B24</f>
        <v>2110</v>
      </c>
      <c r="C48" s="225">
        <f>'2. Розрахунки з бюджетом'!C24</f>
        <v>0</v>
      </c>
      <c r="D48" s="225">
        <f>'2. Розрахунки з бюджетом'!D24</f>
        <v>0</v>
      </c>
      <c r="E48" s="225">
        <f>'2. Розрахунки з бюджетом'!E24</f>
        <v>0</v>
      </c>
      <c r="F48" s="225">
        <f t="shared" si="2"/>
        <v>0</v>
      </c>
      <c r="G48" s="226" t="e">
        <f t="shared" si="3"/>
        <v>#DIV/0!</v>
      </c>
    </row>
    <row r="49" spans="1:7" ht="46.5">
      <c r="A49" s="230" t="s">
        <v>64</v>
      </c>
      <c r="B49" s="223" t="s">
        <v>65</v>
      </c>
      <c r="C49" s="225">
        <f>'2. Розрахунки з бюджетом'!C25+'2. Розрахунки з бюджетом'!C26</f>
        <v>0</v>
      </c>
      <c r="D49" s="225">
        <f>'2. Розрахунки з бюджетом'!D25+'2. Розрахунки з бюджетом'!D26</f>
        <v>0</v>
      </c>
      <c r="E49" s="225">
        <f>'2. Розрахунки з бюджетом'!E25+'2. Розрахунки з бюджетом'!E26</f>
        <v>0</v>
      </c>
      <c r="F49" s="225">
        <f t="shared" si="2"/>
        <v>0</v>
      </c>
      <c r="G49" s="226" t="e">
        <f t="shared" si="3"/>
        <v>#DIV/0!</v>
      </c>
    </row>
    <row r="50" spans="1:7" ht="69.75">
      <c r="A50" s="229" t="s">
        <v>66</v>
      </c>
      <c r="B50" s="223">
        <f>'2. Розрахунки з бюджетом'!B27</f>
        <v>2140</v>
      </c>
      <c r="C50" s="225">
        <f>'2. Розрахунки з бюджетом'!C27</f>
        <v>730</v>
      </c>
      <c r="D50" s="225">
        <f>'2. Розрахунки з бюджетом'!D27</f>
        <v>954</v>
      </c>
      <c r="E50" s="225">
        <f>'2. Розрахунки з бюджетом'!E27</f>
        <v>897.23</v>
      </c>
      <c r="F50" s="225">
        <f t="shared" si="2"/>
        <v>-56.77</v>
      </c>
      <c r="G50" s="226">
        <f t="shared" si="3"/>
        <v>94.049266247379506</v>
      </c>
    </row>
    <row r="51" spans="1:7" ht="46.5">
      <c r="A51" s="229" t="s">
        <v>67</v>
      </c>
      <c r="B51" s="223">
        <f>'2. Розрахунки з бюджетом'!B37</f>
        <v>2150</v>
      </c>
      <c r="C51" s="225">
        <f>'2. Розрахунки з бюджетом'!C37</f>
        <v>814</v>
      </c>
      <c r="D51" s="225">
        <f>'2. Розрахунки з бюджетом'!D37</f>
        <v>913</v>
      </c>
      <c r="E51" s="225">
        <f>'2. Розрахунки з бюджетом'!E37</f>
        <v>836</v>
      </c>
      <c r="F51" s="225">
        <f t="shared" si="2"/>
        <v>-77</v>
      </c>
      <c r="G51" s="226">
        <f t="shared" si="3"/>
        <v>91.566265060240994</v>
      </c>
    </row>
    <row r="52" spans="1:7">
      <c r="A52" s="228" t="s">
        <v>68</v>
      </c>
      <c r="B52" s="223">
        <f>'2. Розрахунки з бюджетом'!B38</f>
        <v>2200</v>
      </c>
      <c r="C52" s="225">
        <f>'2. Розрахунки з бюджетом'!C38</f>
        <v>1544</v>
      </c>
      <c r="D52" s="225">
        <f>'2. Розрахунки з бюджетом'!D38</f>
        <v>1867</v>
      </c>
      <c r="E52" s="225">
        <f>'2. Розрахунки з бюджетом'!E38</f>
        <v>1733.23</v>
      </c>
      <c r="F52" s="225">
        <f t="shared" si="2"/>
        <v>-133.77000000000001</v>
      </c>
      <c r="G52" s="226">
        <f t="shared" si="3"/>
        <v>92.835029459025193</v>
      </c>
    </row>
    <row r="53" spans="1:7">
      <c r="A53" s="265" t="s">
        <v>69</v>
      </c>
      <c r="B53" s="266"/>
      <c r="C53" s="266"/>
      <c r="D53" s="266"/>
      <c r="E53" s="266"/>
      <c r="F53" s="266"/>
      <c r="G53" s="267"/>
    </row>
    <row r="54" spans="1:7">
      <c r="A54" s="228" t="s">
        <v>70</v>
      </c>
      <c r="B54" s="223">
        <f>'3. Рух грошових коштів'!B81</f>
        <v>3600</v>
      </c>
      <c r="C54" s="225">
        <f>'3. Рух грошових коштів'!C81</f>
        <v>0</v>
      </c>
      <c r="D54" s="231">
        <f>'3. Рух грошових коштів'!D81</f>
        <v>0</v>
      </c>
      <c r="E54" s="225">
        <f>'3. Рух грошових коштів'!E81</f>
        <v>7</v>
      </c>
      <c r="F54" s="225">
        <f t="shared" ref="F54:F59" si="4">E54-D54</f>
        <v>7</v>
      </c>
      <c r="G54" s="226" t="e">
        <f t="shared" ref="G54:G59" si="5">E54/D54*100</f>
        <v>#DIV/0!</v>
      </c>
    </row>
    <row r="55" spans="1:7" ht="46.5">
      <c r="A55" s="229" t="s">
        <v>71</v>
      </c>
      <c r="B55" s="223">
        <f>'3. Рух грошових коштів'!B30</f>
        <v>3090</v>
      </c>
      <c r="C55" s="225">
        <f>'3. Рух грошових коштів'!C30</f>
        <v>12614</v>
      </c>
      <c r="D55" s="231">
        <f>'3. Рух грошових коштів'!D30</f>
        <v>0</v>
      </c>
      <c r="E55" s="225">
        <f>'3. Рух грошових коштів'!E30</f>
        <v>5447</v>
      </c>
      <c r="F55" s="225">
        <f t="shared" si="4"/>
        <v>5447</v>
      </c>
      <c r="G55" s="226" t="e">
        <f t="shared" si="5"/>
        <v>#DIV/0!</v>
      </c>
    </row>
    <row r="56" spans="1:7" ht="46.5">
      <c r="A56" s="229" t="s">
        <v>72</v>
      </c>
      <c r="B56" s="223">
        <f>'3. Рух грошових коштів'!B48</f>
        <v>3320</v>
      </c>
      <c r="C56" s="225">
        <f>'3. Рух грошових коштів'!C48</f>
        <v>-74047</v>
      </c>
      <c r="D56" s="231">
        <f>'3. Рух грошових коштів'!D48</f>
        <v>0</v>
      </c>
      <c r="E56" s="225">
        <f>'3. Рух грошових коштів'!E48</f>
        <v>0</v>
      </c>
      <c r="F56" s="225">
        <f t="shared" si="4"/>
        <v>0</v>
      </c>
      <c r="G56" s="226" t="e">
        <f t="shared" si="5"/>
        <v>#DIV/0!</v>
      </c>
    </row>
    <row r="57" spans="1:7" ht="46.5">
      <c r="A57" s="229" t="s">
        <v>73</v>
      </c>
      <c r="B57" s="223">
        <f>'3. Рух грошових коштів'!B79</f>
        <v>3580</v>
      </c>
      <c r="C57" s="225">
        <f>'3. Рух грошових коштів'!C79</f>
        <v>62138</v>
      </c>
      <c r="D57" s="231">
        <f>'3. Рух грошових коштів'!D79</f>
        <v>0</v>
      </c>
      <c r="E57" s="225">
        <f>'3. Рух грошових коштів'!E79</f>
        <v>-4540</v>
      </c>
      <c r="F57" s="225">
        <f t="shared" si="4"/>
        <v>-4540</v>
      </c>
      <c r="G57" s="226" t="e">
        <f t="shared" si="5"/>
        <v>#DIV/0!</v>
      </c>
    </row>
    <row r="58" spans="1:7" ht="54" customHeight="1">
      <c r="A58" s="229" t="s">
        <v>74</v>
      </c>
      <c r="B58" s="223">
        <f>'3. Рух грошових коштів'!B82</f>
        <v>3610</v>
      </c>
      <c r="C58" s="225"/>
      <c r="D58" s="231"/>
      <c r="E58" s="225"/>
      <c r="F58" s="225">
        <f t="shared" si="4"/>
        <v>0</v>
      </c>
      <c r="G58" s="226" t="e">
        <f t="shared" si="5"/>
        <v>#DIV/0!</v>
      </c>
    </row>
    <row r="59" spans="1:7" ht="38.25" customHeight="1">
      <c r="A59" s="228" t="s">
        <v>75</v>
      </c>
      <c r="B59" s="223">
        <f>'3. Рух грошових коштів'!B83</f>
        <v>3620</v>
      </c>
      <c r="C59" s="225">
        <f>'3. Рух грошових коштів'!C83</f>
        <v>705</v>
      </c>
      <c r="D59" s="231">
        <f>'3. Рух грошових коштів'!D83</f>
        <v>0</v>
      </c>
      <c r="E59" s="225">
        <f>'3. Рух грошових коштів'!E83</f>
        <v>914</v>
      </c>
      <c r="F59" s="225">
        <f t="shared" si="4"/>
        <v>914</v>
      </c>
      <c r="G59" s="226" t="e">
        <f t="shared" si="5"/>
        <v>#DIV/0!</v>
      </c>
    </row>
    <row r="60" spans="1:7">
      <c r="A60" s="265" t="s">
        <v>76</v>
      </c>
      <c r="B60" s="266"/>
      <c r="C60" s="266"/>
      <c r="D60" s="266"/>
      <c r="E60" s="266"/>
      <c r="F60" s="266"/>
      <c r="G60" s="266"/>
    </row>
    <row r="61" spans="1:7">
      <c r="A61" s="229" t="s">
        <v>77</v>
      </c>
      <c r="B61" s="222">
        <f>'4. Кап. інвестиції'!B6</f>
        <v>4000</v>
      </c>
      <c r="C61" s="225">
        <f>'4. Кап. інвестиції'!C6</f>
        <v>74047</v>
      </c>
      <c r="D61" s="225">
        <f>'4. Кап. інвестиції'!D6</f>
        <v>0</v>
      </c>
      <c r="E61" s="225">
        <f>'4. Кап. інвестиції'!E6</f>
        <v>0</v>
      </c>
      <c r="F61" s="225">
        <f>E61-D61</f>
        <v>0</v>
      </c>
      <c r="G61" s="226" t="e">
        <f>E61/D61*100</f>
        <v>#DIV/0!</v>
      </c>
    </row>
    <row r="62" spans="1:7">
      <c r="A62" s="268" t="s">
        <v>78</v>
      </c>
      <c r="B62" s="268"/>
      <c r="C62" s="268"/>
      <c r="D62" s="268"/>
      <c r="E62" s="268"/>
      <c r="F62" s="268"/>
      <c r="G62" s="268"/>
    </row>
    <row r="63" spans="1:7">
      <c r="A63" s="229" t="s">
        <v>79</v>
      </c>
      <c r="B63" s="222">
        <f>' 5. Коефіцієнти'!B9</f>
        <v>5020</v>
      </c>
      <c r="C63" s="225">
        <f>C44/C70</f>
        <v>0</v>
      </c>
      <c r="D63" s="225">
        <f>D44/D70</f>
        <v>0</v>
      </c>
      <c r="E63" s="225">
        <f>' 5. Коефіцієнти'!E9</f>
        <v>0</v>
      </c>
      <c r="F63" s="225" t="s">
        <v>80</v>
      </c>
      <c r="G63" s="226" t="s">
        <v>80</v>
      </c>
    </row>
    <row r="64" spans="1:7">
      <c r="A64" s="229" t="s">
        <v>81</v>
      </c>
      <c r="B64" s="222">
        <f>' 5. Коефіцієнти'!B10</f>
        <v>5030</v>
      </c>
      <c r="C64" s="225">
        <f>C44/C76</f>
        <v>0</v>
      </c>
      <c r="D64" s="225">
        <f>D44/D76</f>
        <v>0</v>
      </c>
      <c r="E64" s="225">
        <f>' 5. Коефіцієнти'!E10</f>
        <v>0</v>
      </c>
      <c r="F64" s="225" t="s">
        <v>80</v>
      </c>
      <c r="G64" s="226" t="s">
        <v>80</v>
      </c>
    </row>
    <row r="65" spans="1:17">
      <c r="A65" s="229" t="s">
        <v>82</v>
      </c>
      <c r="B65" s="222">
        <f>' 5. Коефіцієнти'!B14</f>
        <v>5110</v>
      </c>
      <c r="C65" s="225">
        <f>C76/C73</f>
        <v>1.3159505678461201</v>
      </c>
      <c r="D65" s="225">
        <f>D76/D73</f>
        <v>2.7420471318776398</v>
      </c>
      <c r="E65" s="225">
        <f>' 5. Коефіцієнти'!E14</f>
        <v>6.70434782608696</v>
      </c>
      <c r="F65" s="225" t="s">
        <v>80</v>
      </c>
      <c r="G65" s="226" t="s">
        <v>80</v>
      </c>
    </row>
    <row r="66" spans="1:17">
      <c r="A66" s="254" t="s">
        <v>83</v>
      </c>
      <c r="B66" s="255"/>
      <c r="C66" s="255"/>
      <c r="D66" s="255"/>
      <c r="E66" s="255"/>
      <c r="F66" s="255"/>
      <c r="G66" s="256"/>
    </row>
    <row r="67" spans="1:17">
      <c r="A67" s="232" t="s">
        <v>84</v>
      </c>
      <c r="B67" s="212">
        <v>6000</v>
      </c>
      <c r="C67" s="233">
        <v>169054</v>
      </c>
      <c r="D67" s="234">
        <v>147040</v>
      </c>
      <c r="E67" s="233">
        <v>124244</v>
      </c>
      <c r="F67" s="233">
        <f>E67-D67</f>
        <v>-22796</v>
      </c>
      <c r="G67" s="235">
        <f>E67/D67*100</f>
        <v>84.4967355821545</v>
      </c>
      <c r="H67" s="167" t="s">
        <v>85</v>
      </c>
      <c r="L67" s="162" t="s">
        <v>86</v>
      </c>
      <c r="M67" s="162"/>
      <c r="N67" s="162"/>
      <c r="O67" s="162"/>
      <c r="P67" s="162"/>
    </row>
    <row r="68" spans="1:17">
      <c r="A68" s="232" t="s">
        <v>87</v>
      </c>
      <c r="B68" s="212">
        <v>6010</v>
      </c>
      <c r="C68" s="233">
        <v>7895</v>
      </c>
      <c r="D68" s="236">
        <f>D69</f>
        <v>0</v>
      </c>
      <c r="E68" s="233">
        <v>5112</v>
      </c>
      <c r="F68" s="233">
        <f t="shared" ref="F68:F76" si="6">E68-D68</f>
        <v>5112</v>
      </c>
      <c r="G68" s="235" t="e">
        <f t="shared" ref="G68:G76" si="7">E68/D68*100</f>
        <v>#DIV/0!</v>
      </c>
      <c r="H68" s="162" t="s">
        <v>88</v>
      </c>
    </row>
    <row r="69" spans="1:17">
      <c r="A69" s="232" t="s">
        <v>89</v>
      </c>
      <c r="B69" s="212">
        <v>6020</v>
      </c>
      <c r="C69" s="233">
        <v>705</v>
      </c>
      <c r="D69" s="237">
        <f>'[36]ІІІ. Рух грош. коштів'!H68</f>
        <v>0</v>
      </c>
      <c r="E69" s="233">
        <v>914</v>
      </c>
      <c r="F69" s="233">
        <f t="shared" si="6"/>
        <v>914</v>
      </c>
      <c r="G69" s="235" t="e">
        <f t="shared" si="7"/>
        <v>#DIV/0!</v>
      </c>
      <c r="H69" s="162" t="s">
        <v>90</v>
      </c>
    </row>
    <row r="70" spans="1:17" s="201" customFormat="1">
      <c r="A70" s="238" t="s">
        <v>91</v>
      </c>
      <c r="B70" s="212">
        <v>6030</v>
      </c>
      <c r="C70" s="239">
        <f>C68+C67</f>
        <v>176949</v>
      </c>
      <c r="D70" s="239">
        <f>D68+D67</f>
        <v>147040</v>
      </c>
      <c r="E70" s="233">
        <f>E67+E68</f>
        <v>129356</v>
      </c>
      <c r="F70" s="233">
        <f t="shared" si="6"/>
        <v>-17684</v>
      </c>
      <c r="G70" s="235">
        <f t="shared" si="7"/>
        <v>87.973340587595203</v>
      </c>
      <c r="H70" s="240" t="s">
        <v>92</v>
      </c>
    </row>
    <row r="71" spans="1:17">
      <c r="A71" s="232" t="s">
        <v>93</v>
      </c>
      <c r="B71" s="212">
        <v>6040</v>
      </c>
      <c r="C71" s="233"/>
      <c r="D71" s="236">
        <v>0</v>
      </c>
      <c r="E71" s="233"/>
      <c r="F71" s="233">
        <f t="shared" si="6"/>
        <v>0</v>
      </c>
      <c r="G71" s="235" t="e">
        <f t="shared" si="7"/>
        <v>#DIV/0!</v>
      </c>
      <c r="H71" s="240" t="s">
        <v>94</v>
      </c>
    </row>
    <row r="72" spans="1:17">
      <c r="A72" s="232" t="s">
        <v>95</v>
      </c>
      <c r="B72" s="212">
        <v>6050</v>
      </c>
      <c r="C72" s="233">
        <v>16582</v>
      </c>
      <c r="D72" s="234">
        <v>39294</v>
      </c>
      <c r="E72" s="233">
        <v>16790</v>
      </c>
      <c r="F72" s="233">
        <f t="shared" si="6"/>
        <v>-22504</v>
      </c>
      <c r="G72" s="235">
        <f t="shared" si="7"/>
        <v>42.7291698478139</v>
      </c>
      <c r="H72" s="240" t="s">
        <v>96</v>
      </c>
    </row>
    <row r="73" spans="1:17" s="201" customFormat="1">
      <c r="A73" s="238" t="s">
        <v>97</v>
      </c>
      <c r="B73" s="212">
        <v>6060</v>
      </c>
      <c r="C73" s="233">
        <v>121864</v>
      </c>
      <c r="D73" s="233">
        <f>D71+D72</f>
        <v>39294</v>
      </c>
      <c r="E73" s="233">
        <f>E71+E72</f>
        <v>16790</v>
      </c>
      <c r="F73" s="233">
        <f t="shared" si="6"/>
        <v>-22504</v>
      </c>
      <c r="G73" s="235">
        <f t="shared" si="7"/>
        <v>42.7291698478139</v>
      </c>
      <c r="H73" s="240" t="s">
        <v>98</v>
      </c>
      <c r="Q73" s="246"/>
    </row>
    <row r="74" spans="1:17">
      <c r="A74" s="232" t="s">
        <v>99</v>
      </c>
      <c r="B74" s="212">
        <v>6070</v>
      </c>
      <c r="C74" s="233"/>
      <c r="D74" s="236">
        <v>0</v>
      </c>
      <c r="E74" s="233"/>
      <c r="F74" s="233">
        <f t="shared" si="6"/>
        <v>0</v>
      </c>
      <c r="G74" s="235" t="e">
        <f t="shared" si="7"/>
        <v>#DIV/0!</v>
      </c>
    </row>
    <row r="75" spans="1:17">
      <c r="A75" s="232" t="s">
        <v>100</v>
      </c>
      <c r="B75" s="212">
        <v>6080</v>
      </c>
      <c r="C75" s="233"/>
      <c r="D75" s="236">
        <v>0</v>
      </c>
      <c r="E75" s="233"/>
      <c r="F75" s="233">
        <f t="shared" si="6"/>
        <v>0</v>
      </c>
      <c r="G75" s="235" t="e">
        <f t="shared" si="7"/>
        <v>#DIV/0!</v>
      </c>
    </row>
    <row r="76" spans="1:17" s="201" customFormat="1">
      <c r="A76" s="238" t="s">
        <v>101</v>
      </c>
      <c r="B76" s="212">
        <v>6090</v>
      </c>
      <c r="C76" s="233">
        <v>160367</v>
      </c>
      <c r="D76" s="234">
        <v>107746</v>
      </c>
      <c r="E76" s="233">
        <v>112566</v>
      </c>
      <c r="F76" s="233">
        <f t="shared" si="6"/>
        <v>4820</v>
      </c>
      <c r="G76" s="235">
        <f t="shared" si="7"/>
        <v>104.47348393443799</v>
      </c>
      <c r="H76" s="240" t="s">
        <v>102</v>
      </c>
    </row>
    <row r="77" spans="1:17">
      <c r="A77" s="241"/>
      <c r="B77" s="204"/>
      <c r="C77" s="204"/>
      <c r="D77" s="204"/>
      <c r="E77" s="204"/>
      <c r="F77" s="204"/>
      <c r="G77" s="204"/>
    </row>
    <row r="78" spans="1:17" ht="25.5">
      <c r="A78" s="242" t="s">
        <v>103</v>
      </c>
      <c r="B78" s="204"/>
      <c r="C78" s="202"/>
      <c r="D78" s="202"/>
      <c r="E78" s="257" t="s">
        <v>104</v>
      </c>
      <c r="F78" s="257"/>
      <c r="G78" s="257"/>
    </row>
    <row r="79" spans="1:17" s="1" customFormat="1">
      <c r="A79" s="219" t="s">
        <v>105</v>
      </c>
      <c r="B79" s="243"/>
      <c r="C79" s="258" t="s">
        <v>106</v>
      </c>
      <c r="D79" s="258"/>
      <c r="E79" s="202"/>
      <c r="F79" s="244" t="s">
        <v>107</v>
      </c>
      <c r="G79" s="243"/>
    </row>
    <row r="80" spans="1:17">
      <c r="A80" s="202"/>
      <c r="B80" s="204"/>
      <c r="C80" s="204"/>
      <c r="D80" s="204"/>
      <c r="E80" s="204"/>
      <c r="F80" s="204"/>
      <c r="G80" s="204"/>
    </row>
    <row r="81" spans="1:7" ht="42.75" customHeight="1">
      <c r="A81" s="207"/>
      <c r="B81" s="204"/>
      <c r="C81" s="204"/>
      <c r="D81" s="204"/>
      <c r="E81" s="204"/>
      <c r="F81" s="204"/>
      <c r="G81" s="204"/>
    </row>
    <row r="82" spans="1:7" ht="113.25" customHeight="1">
      <c r="A82" s="259"/>
      <c r="B82" s="259"/>
      <c r="C82" s="259"/>
      <c r="D82" s="259"/>
      <c r="E82" s="259"/>
      <c r="F82" s="259"/>
      <c r="G82" s="259"/>
    </row>
    <row r="83" spans="1:7">
      <c r="A83" s="245"/>
    </row>
    <row r="84" spans="1:7">
      <c r="A84" s="245"/>
    </row>
    <row r="85" spans="1:7">
      <c r="A85" s="245"/>
    </row>
    <row r="86" spans="1:7">
      <c r="A86" s="245"/>
    </row>
    <row r="87" spans="1:7">
      <c r="A87" s="245"/>
    </row>
    <row r="88" spans="1:7">
      <c r="A88" s="245"/>
    </row>
    <row r="89" spans="1:7">
      <c r="A89" s="245"/>
    </row>
    <row r="90" spans="1:7">
      <c r="A90" s="245"/>
    </row>
    <row r="91" spans="1:7">
      <c r="A91" s="245"/>
    </row>
    <row r="92" spans="1:7">
      <c r="A92" s="245"/>
    </row>
    <row r="93" spans="1:7">
      <c r="A93" s="245"/>
    </row>
    <row r="94" spans="1:7">
      <c r="A94" s="245"/>
    </row>
    <row r="95" spans="1:7">
      <c r="A95" s="245"/>
    </row>
    <row r="96" spans="1:7">
      <c r="A96" s="245"/>
    </row>
    <row r="97" spans="1:1">
      <c r="A97" s="245"/>
    </row>
    <row r="98" spans="1:1">
      <c r="A98" s="245"/>
    </row>
    <row r="99" spans="1:1">
      <c r="A99" s="245"/>
    </row>
    <row r="100" spans="1:1">
      <c r="A100" s="245"/>
    </row>
    <row r="101" spans="1:1">
      <c r="A101" s="245"/>
    </row>
    <row r="102" spans="1:1">
      <c r="A102" s="245"/>
    </row>
    <row r="103" spans="1:1">
      <c r="A103" s="245"/>
    </row>
    <row r="104" spans="1:1">
      <c r="A104" s="245"/>
    </row>
    <row r="105" spans="1:1">
      <c r="A105" s="245"/>
    </row>
    <row r="106" spans="1:1">
      <c r="A106" s="245"/>
    </row>
    <row r="107" spans="1:1">
      <c r="A107" s="245"/>
    </row>
    <row r="108" spans="1:1">
      <c r="A108" s="245"/>
    </row>
    <row r="109" spans="1:1">
      <c r="A109" s="245"/>
    </row>
    <row r="110" spans="1:1">
      <c r="A110" s="245"/>
    </row>
    <row r="111" spans="1:1">
      <c r="A111" s="245"/>
    </row>
    <row r="112" spans="1:1">
      <c r="A112" s="245"/>
    </row>
    <row r="113" spans="1:1">
      <c r="A113" s="245"/>
    </row>
    <row r="114" spans="1:1">
      <c r="A114" s="245"/>
    </row>
    <row r="115" spans="1:1">
      <c r="A115" s="245"/>
    </row>
    <row r="116" spans="1:1">
      <c r="A116" s="245"/>
    </row>
    <row r="117" spans="1:1">
      <c r="A117" s="245"/>
    </row>
    <row r="118" spans="1:1">
      <c r="A118" s="245"/>
    </row>
    <row r="119" spans="1:1">
      <c r="A119" s="245"/>
    </row>
    <row r="120" spans="1:1">
      <c r="A120" s="245"/>
    </row>
    <row r="121" spans="1:1">
      <c r="A121" s="245"/>
    </row>
    <row r="122" spans="1:1">
      <c r="A122" s="245"/>
    </row>
    <row r="123" spans="1:1">
      <c r="A123" s="245"/>
    </row>
    <row r="124" spans="1:1">
      <c r="A124" s="245"/>
    </row>
    <row r="125" spans="1:1">
      <c r="A125" s="245"/>
    </row>
    <row r="126" spans="1:1">
      <c r="A126" s="245"/>
    </row>
    <row r="127" spans="1:1">
      <c r="A127" s="245"/>
    </row>
    <row r="128" spans="1:1">
      <c r="A128" s="245"/>
    </row>
    <row r="129" spans="1:1">
      <c r="A129" s="245"/>
    </row>
    <row r="130" spans="1:1">
      <c r="A130" s="245"/>
    </row>
    <row r="131" spans="1:1">
      <c r="A131" s="245"/>
    </row>
    <row r="132" spans="1:1">
      <c r="A132" s="245"/>
    </row>
    <row r="133" spans="1:1">
      <c r="A133" s="245"/>
    </row>
    <row r="134" spans="1:1">
      <c r="A134" s="245"/>
    </row>
    <row r="135" spans="1:1">
      <c r="A135" s="245"/>
    </row>
    <row r="136" spans="1:1">
      <c r="A136" s="245"/>
    </row>
    <row r="137" spans="1:1">
      <c r="A137" s="245"/>
    </row>
    <row r="138" spans="1:1">
      <c r="A138" s="245"/>
    </row>
    <row r="139" spans="1:1">
      <c r="A139" s="245"/>
    </row>
    <row r="140" spans="1:1">
      <c r="A140" s="245"/>
    </row>
    <row r="141" spans="1:1">
      <c r="A141" s="245"/>
    </row>
    <row r="142" spans="1:1">
      <c r="A142" s="245"/>
    </row>
    <row r="143" spans="1:1">
      <c r="A143" s="245"/>
    </row>
    <row r="144" spans="1:1">
      <c r="A144" s="245"/>
    </row>
    <row r="145" spans="1:1">
      <c r="A145" s="245"/>
    </row>
    <row r="146" spans="1:1">
      <c r="A146" s="245"/>
    </row>
    <row r="147" spans="1:1">
      <c r="A147" s="245"/>
    </row>
    <row r="148" spans="1:1">
      <c r="A148" s="245"/>
    </row>
    <row r="149" spans="1:1">
      <c r="A149" s="245"/>
    </row>
    <row r="150" spans="1:1">
      <c r="A150" s="245"/>
    </row>
    <row r="151" spans="1:1">
      <c r="A151" s="245"/>
    </row>
    <row r="152" spans="1:1">
      <c r="A152" s="245"/>
    </row>
    <row r="153" spans="1:1">
      <c r="A153" s="245"/>
    </row>
    <row r="154" spans="1:1">
      <c r="A154" s="245"/>
    </row>
    <row r="155" spans="1:1">
      <c r="A155" s="245"/>
    </row>
    <row r="156" spans="1:1">
      <c r="A156" s="245"/>
    </row>
    <row r="157" spans="1:1">
      <c r="A157" s="245"/>
    </row>
    <row r="158" spans="1:1">
      <c r="A158" s="245"/>
    </row>
    <row r="159" spans="1:1">
      <c r="A159" s="245"/>
    </row>
    <row r="160" spans="1:1">
      <c r="A160" s="245"/>
    </row>
    <row r="161" spans="1:1">
      <c r="A161" s="245"/>
    </row>
    <row r="162" spans="1:1">
      <c r="A162" s="245"/>
    </row>
    <row r="163" spans="1:1">
      <c r="A163" s="245"/>
    </row>
    <row r="164" spans="1:1">
      <c r="A164" s="245"/>
    </row>
    <row r="165" spans="1:1">
      <c r="A165" s="245"/>
    </row>
    <row r="166" spans="1:1">
      <c r="A166" s="245"/>
    </row>
    <row r="167" spans="1:1">
      <c r="A167" s="245"/>
    </row>
    <row r="168" spans="1:1">
      <c r="A168" s="245"/>
    </row>
    <row r="169" spans="1:1">
      <c r="A169" s="245"/>
    </row>
    <row r="170" spans="1:1">
      <c r="A170" s="245"/>
    </row>
    <row r="171" spans="1:1">
      <c r="A171" s="245"/>
    </row>
    <row r="172" spans="1:1">
      <c r="A172" s="245"/>
    </row>
    <row r="173" spans="1:1">
      <c r="A173" s="245"/>
    </row>
    <row r="174" spans="1:1">
      <c r="A174" s="245"/>
    </row>
    <row r="175" spans="1:1">
      <c r="A175" s="245"/>
    </row>
    <row r="176" spans="1:1">
      <c r="A176" s="245"/>
    </row>
    <row r="177" spans="1:1">
      <c r="A177" s="245"/>
    </row>
    <row r="178" spans="1:1">
      <c r="A178" s="245"/>
    </row>
    <row r="179" spans="1:1">
      <c r="A179" s="245"/>
    </row>
    <row r="180" spans="1:1">
      <c r="A180" s="245"/>
    </row>
    <row r="181" spans="1:1">
      <c r="A181" s="245"/>
    </row>
    <row r="182" spans="1:1">
      <c r="A182" s="245"/>
    </row>
    <row r="183" spans="1:1">
      <c r="A183" s="245"/>
    </row>
    <row r="184" spans="1:1">
      <c r="A184" s="245"/>
    </row>
    <row r="185" spans="1:1">
      <c r="A185" s="245"/>
    </row>
    <row r="186" spans="1:1">
      <c r="A186" s="245"/>
    </row>
    <row r="187" spans="1:1">
      <c r="A187" s="245"/>
    </row>
    <row r="188" spans="1:1">
      <c r="A188" s="245"/>
    </row>
    <row r="189" spans="1:1">
      <c r="A189" s="245"/>
    </row>
    <row r="190" spans="1:1">
      <c r="A190" s="245"/>
    </row>
    <row r="191" spans="1:1">
      <c r="A191" s="245"/>
    </row>
    <row r="192" spans="1:1">
      <c r="A192" s="245"/>
    </row>
    <row r="193" spans="1:1">
      <c r="A193" s="245"/>
    </row>
    <row r="194" spans="1:1">
      <c r="A194" s="245"/>
    </row>
    <row r="195" spans="1:1">
      <c r="A195" s="245"/>
    </row>
    <row r="196" spans="1:1">
      <c r="A196" s="245"/>
    </row>
    <row r="197" spans="1:1">
      <c r="A197" s="245"/>
    </row>
    <row r="198" spans="1:1">
      <c r="A198" s="245"/>
    </row>
    <row r="199" spans="1:1">
      <c r="A199" s="245"/>
    </row>
    <row r="200" spans="1:1">
      <c r="A200" s="245"/>
    </row>
    <row r="201" spans="1:1">
      <c r="A201" s="245"/>
    </row>
    <row r="202" spans="1:1">
      <c r="A202" s="245"/>
    </row>
    <row r="203" spans="1:1">
      <c r="A203" s="245"/>
    </row>
    <row r="204" spans="1:1">
      <c r="A204" s="245"/>
    </row>
    <row r="205" spans="1:1">
      <c r="A205" s="245"/>
    </row>
    <row r="206" spans="1:1">
      <c r="A206" s="245"/>
    </row>
    <row r="207" spans="1:1">
      <c r="A207" s="245"/>
    </row>
    <row r="208" spans="1:1">
      <c r="A208" s="245"/>
    </row>
    <row r="209" spans="1:1">
      <c r="A209" s="245"/>
    </row>
    <row r="210" spans="1:1">
      <c r="A210" s="245"/>
    </row>
    <row r="211" spans="1:1">
      <c r="A211" s="245"/>
    </row>
    <row r="212" spans="1:1">
      <c r="A212" s="245"/>
    </row>
    <row r="213" spans="1:1">
      <c r="A213" s="245"/>
    </row>
    <row r="214" spans="1:1">
      <c r="A214" s="245"/>
    </row>
    <row r="215" spans="1:1">
      <c r="A215" s="245"/>
    </row>
    <row r="216" spans="1:1">
      <c r="A216" s="245"/>
    </row>
    <row r="217" spans="1:1">
      <c r="A217" s="245"/>
    </row>
    <row r="218" spans="1:1">
      <c r="A218" s="245"/>
    </row>
    <row r="219" spans="1:1">
      <c r="A219" s="245"/>
    </row>
    <row r="220" spans="1:1">
      <c r="A220" s="245"/>
    </row>
    <row r="221" spans="1:1">
      <c r="A221" s="245"/>
    </row>
    <row r="222" spans="1:1">
      <c r="A222" s="245"/>
    </row>
    <row r="223" spans="1:1">
      <c r="A223" s="245"/>
    </row>
    <row r="224" spans="1:1">
      <c r="A224" s="245"/>
    </row>
    <row r="225" spans="1:1">
      <c r="A225" s="245"/>
    </row>
    <row r="226" spans="1:1">
      <c r="A226" s="245"/>
    </row>
    <row r="227" spans="1:1">
      <c r="A227" s="245"/>
    </row>
    <row r="228" spans="1:1">
      <c r="A228" s="245"/>
    </row>
    <row r="229" spans="1:1">
      <c r="A229" s="245"/>
    </row>
    <row r="230" spans="1:1">
      <c r="A230" s="245"/>
    </row>
    <row r="231" spans="1:1">
      <c r="A231" s="245"/>
    </row>
    <row r="232" spans="1:1">
      <c r="A232" s="245"/>
    </row>
    <row r="233" spans="1:1">
      <c r="A233" s="245"/>
    </row>
    <row r="234" spans="1:1">
      <c r="A234" s="245"/>
    </row>
    <row r="235" spans="1:1">
      <c r="A235" s="245"/>
    </row>
    <row r="236" spans="1:1">
      <c r="A236" s="245"/>
    </row>
    <row r="237" spans="1:1">
      <c r="A237" s="245"/>
    </row>
    <row r="238" spans="1:1">
      <c r="A238" s="245"/>
    </row>
    <row r="239" spans="1:1">
      <c r="A239" s="245"/>
    </row>
    <row r="240" spans="1:1">
      <c r="A240" s="245"/>
    </row>
    <row r="241" spans="1:1">
      <c r="A241" s="245"/>
    </row>
    <row r="242" spans="1:1">
      <c r="A242" s="245"/>
    </row>
    <row r="243" spans="1:1">
      <c r="A243" s="245"/>
    </row>
    <row r="244" spans="1:1">
      <c r="A244" s="245"/>
    </row>
    <row r="245" spans="1:1">
      <c r="A245" s="245"/>
    </row>
    <row r="246" spans="1:1">
      <c r="A246" s="245"/>
    </row>
    <row r="247" spans="1:1">
      <c r="A247" s="245"/>
    </row>
    <row r="248" spans="1:1">
      <c r="A248" s="245"/>
    </row>
  </sheetData>
  <sheetProtection formatCells="0"/>
  <mergeCells count="34">
    <mergeCell ref="B6:D6"/>
    <mergeCell ref="B7:D7"/>
    <mergeCell ref="B8:D8"/>
    <mergeCell ref="B9:D9"/>
    <mergeCell ref="B10:D10"/>
    <mergeCell ref="B11:D11"/>
    <mergeCell ref="B12:D12"/>
    <mergeCell ref="B13:D13"/>
    <mergeCell ref="E13:F13"/>
    <mergeCell ref="B14:D14"/>
    <mergeCell ref="E14:F14"/>
    <mergeCell ref="A25:G25"/>
    <mergeCell ref="D27:G27"/>
    <mergeCell ref="B15:D15"/>
    <mergeCell ref="B16:D16"/>
    <mergeCell ref="B17:D17"/>
    <mergeCell ref="B18:D18"/>
    <mergeCell ref="A20:G20"/>
    <mergeCell ref="E2:G5"/>
    <mergeCell ref="A66:G66"/>
    <mergeCell ref="E78:G78"/>
    <mergeCell ref="C79:D79"/>
    <mergeCell ref="A82:G82"/>
    <mergeCell ref="A27:A28"/>
    <mergeCell ref="B27:B28"/>
    <mergeCell ref="C27:C28"/>
    <mergeCell ref="A30:G30"/>
    <mergeCell ref="A46:G46"/>
    <mergeCell ref="A53:G53"/>
    <mergeCell ref="A60:G60"/>
    <mergeCell ref="A62:G62"/>
    <mergeCell ref="A21:G21"/>
    <mergeCell ref="A22:G22"/>
    <mergeCell ref="A23:G23"/>
  </mergeCells>
  <pageMargins left="0.78740157480314998" right="0.39370078740157499" top="0.59055118110236204" bottom="0.59055118110236204" header="0.31496062992126" footer="0.196850393700787"/>
  <pageSetup paperSize="9" scale="42" orientation="portrait" r:id="rId1"/>
  <headerFooter alignWithMargins="0"/>
  <rowBreaks count="1" manualBreakCount="1">
    <brk id="5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38"/>
  <sheetViews>
    <sheetView view="pageBreakPreview" topLeftCell="A3" zoomScale="50" zoomScaleNormal="70" zoomScaleSheetLayoutView="50" workbookViewId="0">
      <selection activeCell="D109" sqref="D109"/>
    </sheetView>
  </sheetViews>
  <sheetFormatPr defaultColWidth="9.140625" defaultRowHeight="20.25" outlineLevelRow="1"/>
  <cols>
    <col min="1" max="1" width="75.42578125" style="49" customWidth="1"/>
    <col min="2" max="2" width="12" style="11" customWidth="1"/>
    <col min="3" max="3" width="17" style="168" customWidth="1"/>
    <col min="4" max="4" width="12.7109375" style="11" customWidth="1"/>
    <col min="5" max="5" width="13.5703125" style="168" customWidth="1"/>
    <col min="6" max="6" width="15.5703125" style="11" customWidth="1"/>
    <col min="7" max="7" width="18.7109375" style="11" customWidth="1"/>
    <col min="8" max="8" width="19.28515625" style="11" customWidth="1"/>
    <col min="9" max="16384" width="9.140625" style="49"/>
  </cols>
  <sheetData>
    <row r="1" spans="1:8" hidden="1" outlineLevel="1">
      <c r="B1" s="169"/>
      <c r="C1" s="170"/>
      <c r="D1" s="169"/>
      <c r="E1" s="170"/>
      <c r="F1" s="169"/>
      <c r="G1" s="169"/>
      <c r="H1" s="28" t="s">
        <v>108</v>
      </c>
    </row>
    <row r="2" spans="1:8" hidden="1" outlineLevel="1">
      <c r="B2" s="169"/>
      <c r="C2" s="170"/>
      <c r="D2" s="169"/>
      <c r="E2" s="170"/>
      <c r="F2" s="169"/>
      <c r="G2" s="169"/>
      <c r="H2" s="28" t="s">
        <v>109</v>
      </c>
    </row>
    <row r="3" spans="1:8" s="73" customFormat="1" ht="22.5" collapsed="1">
      <c r="A3" s="285" t="s">
        <v>110</v>
      </c>
      <c r="B3" s="285"/>
      <c r="C3" s="285"/>
      <c r="D3" s="285"/>
      <c r="E3" s="285"/>
      <c r="F3" s="285"/>
      <c r="G3" s="285"/>
      <c r="H3" s="285"/>
    </row>
    <row r="4" spans="1:8" s="73" customFormat="1" ht="12.75" customHeight="1">
      <c r="A4" s="171"/>
      <c r="B4" s="172"/>
      <c r="C4" s="173"/>
      <c r="D4" s="172"/>
      <c r="E4" s="173"/>
      <c r="F4" s="172"/>
      <c r="G4" s="172"/>
      <c r="H4" s="172"/>
    </row>
    <row r="5" spans="1:8" s="73" customFormat="1" ht="25.5" customHeight="1">
      <c r="A5" s="281" t="s">
        <v>37</v>
      </c>
      <c r="B5" s="282" t="s">
        <v>38</v>
      </c>
      <c r="C5" s="283" t="s">
        <v>111</v>
      </c>
      <c r="D5" s="281" t="s">
        <v>40</v>
      </c>
      <c r="E5" s="281"/>
      <c r="F5" s="281"/>
      <c r="G5" s="281"/>
      <c r="H5" s="281"/>
    </row>
    <row r="6" spans="1:8" s="73" customFormat="1" ht="225">
      <c r="A6" s="281"/>
      <c r="B6" s="282"/>
      <c r="C6" s="284"/>
      <c r="D6" s="175" t="s">
        <v>42</v>
      </c>
      <c r="E6" s="176" t="s">
        <v>43</v>
      </c>
      <c r="F6" s="177" t="s">
        <v>112</v>
      </c>
      <c r="G6" s="177" t="s">
        <v>45</v>
      </c>
      <c r="H6" s="175" t="s">
        <v>113</v>
      </c>
    </row>
    <row r="7" spans="1:8" s="73" customFormat="1" ht="22.5">
      <c r="A7" s="174">
        <v>1</v>
      </c>
      <c r="B7" s="175">
        <v>2</v>
      </c>
      <c r="C7" s="176">
        <v>3</v>
      </c>
      <c r="D7" s="175">
        <v>4</v>
      </c>
      <c r="E7" s="176">
        <v>5</v>
      </c>
      <c r="F7" s="175">
        <v>6</v>
      </c>
      <c r="G7" s="175">
        <v>7</v>
      </c>
      <c r="H7" s="175">
        <v>8</v>
      </c>
    </row>
    <row r="8" spans="1:8" s="165" customFormat="1" ht="26.25" customHeight="1">
      <c r="A8" s="286" t="s">
        <v>114</v>
      </c>
      <c r="B8" s="287"/>
      <c r="C8" s="287"/>
      <c r="D8" s="287"/>
      <c r="E8" s="287"/>
      <c r="F8" s="287"/>
      <c r="G8" s="287"/>
      <c r="H8" s="288"/>
    </row>
    <row r="9" spans="1:8" s="165" customFormat="1" ht="45">
      <c r="A9" s="178" t="s">
        <v>115</v>
      </c>
      <c r="B9" s="174">
        <v>1000</v>
      </c>
      <c r="C9" s="179">
        <f>C10+C11</f>
        <v>13318</v>
      </c>
      <c r="D9" s="180">
        <f>D10</f>
        <v>9762</v>
      </c>
      <c r="E9" s="179">
        <f>E10+E11</f>
        <v>9707</v>
      </c>
      <c r="F9" s="180">
        <f>E9-D9</f>
        <v>-55</v>
      </c>
      <c r="G9" s="181">
        <f>E9/D9*100</f>
        <v>99.436590862528206</v>
      </c>
      <c r="H9" s="182"/>
    </row>
    <row r="10" spans="1:8" s="165" customFormat="1" ht="46.5">
      <c r="A10" s="183" t="s">
        <v>116</v>
      </c>
      <c r="B10" s="174" t="s">
        <v>117</v>
      </c>
      <c r="C10" s="180">
        <v>8459</v>
      </c>
      <c r="D10" s="180">
        <v>9762</v>
      </c>
      <c r="E10" s="180">
        <v>8889</v>
      </c>
      <c r="F10" s="180">
        <f t="shared" ref="F10:F84" si="0">E10-D10</f>
        <v>-873</v>
      </c>
      <c r="G10" s="181">
        <f>E10/D10*100</f>
        <v>91.057160417947102</v>
      </c>
      <c r="H10" s="182"/>
    </row>
    <row r="11" spans="1:8" s="165" customFormat="1" ht="46.5">
      <c r="A11" s="183" t="s">
        <v>118</v>
      </c>
      <c r="B11" s="174" t="s">
        <v>119</v>
      </c>
      <c r="C11" s="180">
        <v>4859</v>
      </c>
      <c r="D11" s="180"/>
      <c r="E11" s="180">
        <v>818</v>
      </c>
      <c r="F11" s="180">
        <f t="shared" ref="F11" si="1">E11-D11</f>
        <v>818</v>
      </c>
      <c r="G11" s="181"/>
      <c r="H11" s="182"/>
    </row>
    <row r="12" spans="1:8" s="73" customFormat="1" ht="45">
      <c r="A12" s="178" t="s">
        <v>120</v>
      </c>
      <c r="B12" s="174">
        <v>1010</v>
      </c>
      <c r="C12" s="180">
        <f>SUM(C13:C20)</f>
        <v>0</v>
      </c>
      <c r="D12" s="180"/>
      <c r="E12" s="180">
        <f>SUM(E13:E20)</f>
        <v>0</v>
      </c>
      <c r="F12" s="180">
        <f t="shared" si="0"/>
        <v>0</v>
      </c>
      <c r="G12" s="181"/>
      <c r="H12" s="182"/>
    </row>
    <row r="13" spans="1:8" s="166" customFormat="1" ht="22.5">
      <c r="A13" s="178" t="s">
        <v>121</v>
      </c>
      <c r="B13" s="175">
        <v>1011</v>
      </c>
      <c r="C13" s="180"/>
      <c r="D13" s="180"/>
      <c r="E13" s="180"/>
      <c r="F13" s="180">
        <f t="shared" si="0"/>
        <v>0</v>
      </c>
      <c r="G13" s="181"/>
      <c r="H13" s="182"/>
    </row>
    <row r="14" spans="1:8" s="166" customFormat="1" ht="22.5">
      <c r="A14" s="178" t="s">
        <v>122</v>
      </c>
      <c r="B14" s="175">
        <v>1012</v>
      </c>
      <c r="C14" s="180"/>
      <c r="D14" s="180"/>
      <c r="E14" s="180"/>
      <c r="F14" s="180">
        <f t="shared" si="0"/>
        <v>0</v>
      </c>
      <c r="G14" s="181"/>
      <c r="H14" s="182"/>
    </row>
    <row r="15" spans="1:8" s="166" customFormat="1" ht="22.5">
      <c r="A15" s="178" t="s">
        <v>123</v>
      </c>
      <c r="B15" s="175">
        <v>1013</v>
      </c>
      <c r="C15" s="180"/>
      <c r="D15" s="180"/>
      <c r="E15" s="180"/>
      <c r="F15" s="180">
        <f t="shared" si="0"/>
        <v>0</v>
      </c>
      <c r="G15" s="181"/>
      <c r="H15" s="182"/>
    </row>
    <row r="16" spans="1:8" s="166" customFormat="1" ht="22.5">
      <c r="A16" s="178" t="s">
        <v>124</v>
      </c>
      <c r="B16" s="175">
        <v>1014</v>
      </c>
      <c r="C16" s="184"/>
      <c r="D16" s="180"/>
      <c r="E16" s="180"/>
      <c r="F16" s="180">
        <f t="shared" si="0"/>
        <v>0</v>
      </c>
      <c r="G16" s="181"/>
      <c r="H16" s="182"/>
    </row>
    <row r="17" spans="1:8" s="166" customFormat="1" ht="22.5">
      <c r="A17" s="178" t="s">
        <v>125</v>
      </c>
      <c r="B17" s="175">
        <v>1015</v>
      </c>
      <c r="C17" s="184"/>
      <c r="D17" s="180"/>
      <c r="E17" s="180"/>
      <c r="F17" s="180">
        <f t="shared" si="0"/>
        <v>0</v>
      </c>
      <c r="G17" s="181"/>
      <c r="H17" s="182"/>
    </row>
    <row r="18" spans="1:8" s="166" customFormat="1" ht="90">
      <c r="A18" s="178" t="s">
        <v>126</v>
      </c>
      <c r="B18" s="175">
        <v>1016</v>
      </c>
      <c r="C18" s="180"/>
      <c r="D18" s="180"/>
      <c r="E18" s="180"/>
      <c r="F18" s="180">
        <f t="shared" si="0"/>
        <v>0</v>
      </c>
      <c r="G18" s="181"/>
      <c r="H18" s="182"/>
    </row>
    <row r="19" spans="1:8" s="166" customFormat="1" ht="45">
      <c r="A19" s="178" t="s">
        <v>127</v>
      </c>
      <c r="B19" s="175">
        <v>1017</v>
      </c>
      <c r="C19" s="184"/>
      <c r="D19" s="180"/>
      <c r="E19" s="180"/>
      <c r="F19" s="180">
        <f t="shared" si="0"/>
        <v>0</v>
      </c>
      <c r="G19" s="181"/>
      <c r="H19" s="182"/>
    </row>
    <row r="20" spans="1:8" s="166" customFormat="1" ht="22.5">
      <c r="A20" s="178" t="s">
        <v>128</v>
      </c>
      <c r="B20" s="175">
        <v>1018</v>
      </c>
      <c r="C20" s="184"/>
      <c r="D20" s="185"/>
      <c r="E20" s="180">
        <f>E21+E22+E23</f>
        <v>0</v>
      </c>
      <c r="F20" s="180">
        <f t="shared" si="0"/>
        <v>0</v>
      </c>
      <c r="G20" s="181"/>
      <c r="H20" s="182"/>
    </row>
    <row r="21" spans="1:8" s="166" customFormat="1" ht="22.5">
      <c r="A21" s="125" t="s">
        <v>129</v>
      </c>
      <c r="B21" s="175" t="s">
        <v>130</v>
      </c>
      <c r="C21" s="180"/>
      <c r="D21" s="180"/>
      <c r="E21" s="180"/>
      <c r="F21" s="180">
        <f t="shared" si="0"/>
        <v>0</v>
      </c>
      <c r="G21" s="181"/>
      <c r="H21" s="182"/>
    </row>
    <row r="22" spans="1:8" s="166" customFormat="1" ht="22.5">
      <c r="A22" s="125" t="s">
        <v>131</v>
      </c>
      <c r="B22" s="175" t="s">
        <v>132</v>
      </c>
      <c r="C22" s="180"/>
      <c r="D22" s="180"/>
      <c r="E22" s="180"/>
      <c r="F22" s="180">
        <f t="shared" si="0"/>
        <v>0</v>
      </c>
      <c r="G22" s="181"/>
      <c r="H22" s="182"/>
    </row>
    <row r="23" spans="1:8" s="166" customFormat="1" ht="22.5">
      <c r="A23" s="125" t="s">
        <v>133</v>
      </c>
      <c r="B23" s="175" t="s">
        <v>134</v>
      </c>
      <c r="C23" s="180"/>
      <c r="D23" s="180"/>
      <c r="E23" s="180"/>
      <c r="F23" s="180">
        <f t="shared" si="0"/>
        <v>0</v>
      </c>
      <c r="G23" s="181"/>
      <c r="H23" s="182"/>
    </row>
    <row r="24" spans="1:8" s="165" customFormat="1" ht="22.5">
      <c r="A24" s="186" t="s">
        <v>135</v>
      </c>
      <c r="B24" s="187">
        <v>1020</v>
      </c>
      <c r="C24" s="188">
        <f>C9-C12</f>
        <v>13318</v>
      </c>
      <c r="D24" s="188">
        <f>D9-D12</f>
        <v>9762</v>
      </c>
      <c r="E24" s="188">
        <f>E9-E12</f>
        <v>9707</v>
      </c>
      <c r="F24" s="180">
        <f t="shared" si="0"/>
        <v>-55</v>
      </c>
      <c r="G24" s="181">
        <f t="shared" ref="G24" si="2">E24/D24*100</f>
        <v>99.436590862528206</v>
      </c>
      <c r="H24" s="189"/>
    </row>
    <row r="25" spans="1:8" s="73" customFormat="1" ht="45">
      <c r="A25" s="178" t="s">
        <v>136</v>
      </c>
      <c r="B25" s="174">
        <v>1030</v>
      </c>
      <c r="C25" s="180">
        <f>C26</f>
        <v>97260</v>
      </c>
      <c r="D25" s="180"/>
      <c r="E25" s="180">
        <f>E26</f>
        <v>6173</v>
      </c>
      <c r="F25" s="180">
        <f t="shared" si="0"/>
        <v>6173</v>
      </c>
      <c r="G25" s="181"/>
      <c r="H25" s="182"/>
    </row>
    <row r="26" spans="1:8" s="73" customFormat="1" ht="37.5">
      <c r="A26" s="190" t="s">
        <v>137</v>
      </c>
      <c r="B26" s="247" t="s">
        <v>138</v>
      </c>
      <c r="C26" s="180">
        <v>97260</v>
      </c>
      <c r="D26" s="180"/>
      <c r="E26" s="180">
        <v>6173</v>
      </c>
      <c r="F26" s="180">
        <f t="shared" si="0"/>
        <v>6173</v>
      </c>
      <c r="G26" s="181"/>
      <c r="H26" s="182"/>
    </row>
    <row r="27" spans="1:8" s="73" customFormat="1" ht="46.5" hidden="1">
      <c r="A27" s="183" t="s">
        <v>139</v>
      </c>
      <c r="B27" s="247" t="s">
        <v>140</v>
      </c>
      <c r="C27" s="180"/>
      <c r="D27" s="180"/>
      <c r="E27" s="180"/>
      <c r="F27" s="180"/>
      <c r="G27" s="181"/>
      <c r="H27" s="182"/>
    </row>
    <row r="28" spans="1:8" s="73" customFormat="1" ht="22.5">
      <c r="A28" s="178" t="s">
        <v>141</v>
      </c>
      <c r="B28" s="174">
        <v>1040</v>
      </c>
      <c r="C28" s="180">
        <f>C29+C30+C31+C32+C33+C34+C35+C36+C37+C38+C39+C40+C41+C42+C43+C44+C45+C46+C47+C48+C49+C50+C55+C56+C57+C58+C59+C60+C61</f>
        <v>18502</v>
      </c>
      <c r="D28" s="180">
        <f>D29+D30+D31+D32+D33+D34+D35+D36+D37+D38+D39+D40+D41+D42+D43+D44+D45+D46+D47+D48+D49+D50+D55+D56+D57+D58+D59+D60+D61</f>
        <v>9762</v>
      </c>
      <c r="E28" s="180">
        <f>E29+E30+E31+E32+E33+E34+E35+E36+E37+E38+E39+E40+E41+E42+E43+E44+E45+E46+E47+E48+E49+E50+E55+E56+E57+E58+E59+E60+E61</f>
        <v>13566</v>
      </c>
      <c r="F28" s="180">
        <f t="shared" si="0"/>
        <v>3804</v>
      </c>
      <c r="G28" s="181">
        <f>E28/D28*100</f>
        <v>138.96742470805199</v>
      </c>
      <c r="H28" s="182"/>
    </row>
    <row r="29" spans="1:8" s="73" customFormat="1" ht="45">
      <c r="A29" s="178" t="s">
        <v>142</v>
      </c>
      <c r="B29" s="174">
        <v>1041</v>
      </c>
      <c r="C29" s="179"/>
      <c r="D29" s="180"/>
      <c r="E29" s="179"/>
      <c r="F29" s="180">
        <f t="shared" si="0"/>
        <v>0</v>
      </c>
      <c r="G29" s="181"/>
      <c r="H29" s="182"/>
    </row>
    <row r="30" spans="1:8" s="73" customFormat="1" ht="22.5">
      <c r="A30" s="178" t="s">
        <v>143</v>
      </c>
      <c r="B30" s="174">
        <v>1042</v>
      </c>
      <c r="C30" s="179"/>
      <c r="D30" s="180"/>
      <c r="E30" s="179"/>
      <c r="F30" s="180">
        <f t="shared" si="0"/>
        <v>0</v>
      </c>
      <c r="G30" s="181"/>
      <c r="H30" s="182"/>
    </row>
    <row r="31" spans="1:8" s="73" customFormat="1" ht="22.5">
      <c r="A31" s="178" t="s">
        <v>144</v>
      </c>
      <c r="B31" s="174">
        <v>1043</v>
      </c>
      <c r="C31" s="179"/>
      <c r="D31" s="180"/>
      <c r="E31" s="179"/>
      <c r="F31" s="180">
        <f t="shared" si="0"/>
        <v>0</v>
      </c>
      <c r="G31" s="181"/>
      <c r="H31" s="182"/>
    </row>
    <row r="32" spans="1:8" s="73" customFormat="1" ht="22.5">
      <c r="A32" s="178" t="s">
        <v>145</v>
      </c>
      <c r="B32" s="174">
        <v>1044</v>
      </c>
      <c r="C32" s="179"/>
      <c r="D32" s="180"/>
      <c r="E32" s="179"/>
      <c r="F32" s="180">
        <f t="shared" si="0"/>
        <v>0</v>
      </c>
      <c r="G32" s="181"/>
      <c r="H32" s="182"/>
    </row>
    <row r="33" spans="1:8" s="73" customFormat="1" ht="22.5">
      <c r="A33" s="178" t="s">
        <v>146</v>
      </c>
      <c r="B33" s="174">
        <v>1045</v>
      </c>
      <c r="C33" s="179"/>
      <c r="D33" s="180"/>
      <c r="E33" s="179"/>
      <c r="F33" s="180">
        <f t="shared" si="0"/>
        <v>0</v>
      </c>
      <c r="G33" s="181"/>
      <c r="H33" s="182"/>
    </row>
    <row r="34" spans="1:8" s="166" customFormat="1" ht="22.5">
      <c r="A34" s="178" t="s">
        <v>147</v>
      </c>
      <c r="B34" s="174">
        <v>1046</v>
      </c>
      <c r="C34" s="179"/>
      <c r="D34" s="180"/>
      <c r="E34" s="179"/>
      <c r="F34" s="180">
        <f t="shared" si="0"/>
        <v>0</v>
      </c>
      <c r="G34" s="181"/>
      <c r="H34" s="182"/>
    </row>
    <row r="35" spans="1:8" s="166" customFormat="1" ht="22.5">
      <c r="A35" s="178" t="s">
        <v>148</v>
      </c>
      <c r="B35" s="174">
        <v>1047</v>
      </c>
      <c r="C35" s="179"/>
      <c r="D35" s="180"/>
      <c r="E35" s="179"/>
      <c r="F35" s="180">
        <f t="shared" si="0"/>
        <v>0</v>
      </c>
      <c r="G35" s="181"/>
      <c r="H35" s="182"/>
    </row>
    <row r="36" spans="1:8" s="166" customFormat="1" ht="22.5">
      <c r="A36" s="178" t="s">
        <v>124</v>
      </c>
      <c r="B36" s="174">
        <v>1048</v>
      </c>
      <c r="C36" s="179">
        <v>3742</v>
      </c>
      <c r="D36" s="180">
        <v>4149</v>
      </c>
      <c r="E36" s="179">
        <v>3901</v>
      </c>
      <c r="F36" s="180">
        <f t="shared" si="0"/>
        <v>-248</v>
      </c>
      <c r="G36" s="181">
        <f>E36/D36*100</f>
        <v>94.022656061701596</v>
      </c>
      <c r="H36" s="182"/>
    </row>
    <row r="37" spans="1:8" s="166" customFormat="1" ht="22.5">
      <c r="A37" s="178" t="s">
        <v>125</v>
      </c>
      <c r="B37" s="174">
        <v>1049</v>
      </c>
      <c r="C37" s="179">
        <v>814</v>
      </c>
      <c r="D37" s="180">
        <v>913</v>
      </c>
      <c r="E37" s="179">
        <v>836</v>
      </c>
      <c r="F37" s="180">
        <f t="shared" si="0"/>
        <v>-77</v>
      </c>
      <c r="G37" s="181">
        <f>E37/D37*100</f>
        <v>91.566265060240994</v>
      </c>
      <c r="H37" s="182"/>
    </row>
    <row r="38" spans="1:8" s="166" customFormat="1" ht="45">
      <c r="A38" s="178" t="s">
        <v>149</v>
      </c>
      <c r="B38" s="174">
        <v>1050</v>
      </c>
      <c r="C38" s="179">
        <v>7715</v>
      </c>
      <c r="D38" s="180">
        <v>2824</v>
      </c>
      <c r="E38" s="180">
        <v>2681</v>
      </c>
      <c r="F38" s="180">
        <f t="shared" si="0"/>
        <v>-143</v>
      </c>
      <c r="G38" s="181">
        <f>E38/D38*100</f>
        <v>94.936260623229501</v>
      </c>
      <c r="H38" s="182"/>
    </row>
    <row r="39" spans="1:8" s="166" customFormat="1" ht="67.5">
      <c r="A39" s="178" t="s">
        <v>150</v>
      </c>
      <c r="B39" s="174">
        <v>1051</v>
      </c>
      <c r="C39" s="179"/>
      <c r="D39" s="180"/>
      <c r="E39" s="179"/>
      <c r="F39" s="180">
        <f t="shared" si="0"/>
        <v>0</v>
      </c>
      <c r="G39" s="181"/>
      <c r="H39" s="182"/>
    </row>
    <row r="40" spans="1:8" s="166" customFormat="1" ht="45">
      <c r="A40" s="178" t="s">
        <v>151</v>
      </c>
      <c r="B40" s="174">
        <v>1052</v>
      </c>
      <c r="C40" s="179"/>
      <c r="D40" s="180"/>
      <c r="E40" s="179"/>
      <c r="F40" s="180">
        <f t="shared" si="0"/>
        <v>0</v>
      </c>
      <c r="G40" s="181"/>
      <c r="H40" s="182"/>
    </row>
    <row r="41" spans="1:8" s="166" customFormat="1" ht="45">
      <c r="A41" s="178" t="s">
        <v>152</v>
      </c>
      <c r="B41" s="174">
        <v>1053</v>
      </c>
      <c r="C41" s="179"/>
      <c r="D41" s="180"/>
      <c r="E41" s="179"/>
      <c r="F41" s="180">
        <f t="shared" si="0"/>
        <v>0</v>
      </c>
      <c r="G41" s="181"/>
      <c r="H41" s="182"/>
    </row>
    <row r="42" spans="1:8" s="166" customFormat="1" ht="22.5">
      <c r="A42" s="178" t="s">
        <v>153</v>
      </c>
      <c r="B42" s="174">
        <v>1054</v>
      </c>
      <c r="C42" s="179">
        <v>5560</v>
      </c>
      <c r="D42" s="180">
        <v>973</v>
      </c>
      <c r="E42" s="180">
        <v>5821</v>
      </c>
      <c r="F42" s="180">
        <f t="shared" si="0"/>
        <v>4848</v>
      </c>
      <c r="G42" s="181">
        <f>E42/D42*100</f>
        <v>598.25282631037999</v>
      </c>
      <c r="H42" s="182"/>
    </row>
    <row r="43" spans="1:8" s="166" customFormat="1" ht="22.5">
      <c r="A43" s="178" t="s">
        <v>154</v>
      </c>
      <c r="B43" s="174">
        <v>1055</v>
      </c>
      <c r="C43" s="179">
        <v>23</v>
      </c>
      <c r="D43" s="180"/>
      <c r="E43" s="179">
        <f>27+12</f>
        <v>39</v>
      </c>
      <c r="F43" s="180">
        <f t="shared" si="0"/>
        <v>39</v>
      </c>
      <c r="G43" s="181"/>
      <c r="H43" s="182"/>
    </row>
    <row r="44" spans="1:8" s="166" customFormat="1" ht="22.5">
      <c r="A44" s="178" t="s">
        <v>155</v>
      </c>
      <c r="B44" s="174">
        <v>1056</v>
      </c>
      <c r="C44" s="179"/>
      <c r="D44" s="180"/>
      <c r="E44" s="179"/>
      <c r="F44" s="180">
        <f t="shared" si="0"/>
        <v>0</v>
      </c>
      <c r="G44" s="181"/>
      <c r="H44" s="182"/>
    </row>
    <row r="45" spans="1:8" s="166" customFormat="1" ht="22.5">
      <c r="A45" s="178" t="s">
        <v>156</v>
      </c>
      <c r="B45" s="174">
        <v>1057</v>
      </c>
      <c r="C45" s="179"/>
      <c r="D45" s="180"/>
      <c r="E45" s="179"/>
      <c r="F45" s="180">
        <f t="shared" si="0"/>
        <v>0</v>
      </c>
      <c r="G45" s="181"/>
      <c r="H45" s="182"/>
    </row>
    <row r="46" spans="1:8" s="166" customFormat="1" ht="45">
      <c r="A46" s="178" t="s">
        <v>157</v>
      </c>
      <c r="B46" s="174">
        <v>1058</v>
      </c>
      <c r="C46" s="179"/>
      <c r="D46" s="180"/>
      <c r="E46" s="179"/>
      <c r="F46" s="180">
        <f t="shared" si="0"/>
        <v>0</v>
      </c>
      <c r="G46" s="181"/>
      <c r="H46" s="182"/>
    </row>
    <row r="47" spans="1:8" s="166" customFormat="1" ht="45">
      <c r="A47" s="178" t="s">
        <v>158</v>
      </c>
      <c r="B47" s="174">
        <v>1059</v>
      </c>
      <c r="C47" s="179"/>
      <c r="D47" s="180"/>
      <c r="E47" s="179"/>
      <c r="F47" s="180">
        <f t="shared" si="0"/>
        <v>0</v>
      </c>
      <c r="G47" s="181"/>
      <c r="H47" s="182"/>
    </row>
    <row r="48" spans="1:8" s="166" customFormat="1" ht="67.5">
      <c r="A48" s="178" t="s">
        <v>159</v>
      </c>
      <c r="B48" s="174">
        <v>1060</v>
      </c>
      <c r="C48" s="179">
        <v>4</v>
      </c>
      <c r="D48" s="180"/>
      <c r="E48" s="179">
        <v>4</v>
      </c>
      <c r="F48" s="180">
        <f t="shared" si="0"/>
        <v>4</v>
      </c>
      <c r="G48" s="181"/>
      <c r="H48" s="182"/>
    </row>
    <row r="49" spans="1:9" s="166" customFormat="1" ht="22.5">
      <c r="A49" s="178" t="s">
        <v>160</v>
      </c>
      <c r="B49" s="174">
        <v>1061</v>
      </c>
      <c r="C49" s="179"/>
      <c r="D49" s="180"/>
      <c r="E49" s="179"/>
      <c r="F49" s="180">
        <f t="shared" si="0"/>
        <v>0</v>
      </c>
      <c r="G49" s="181"/>
      <c r="H49" s="182"/>
    </row>
    <row r="50" spans="1:9" s="166" customFormat="1" ht="45">
      <c r="A50" s="178" t="s">
        <v>161</v>
      </c>
      <c r="B50" s="174">
        <v>1062</v>
      </c>
      <c r="C50" s="179">
        <f>C51+C52+C53+C54</f>
        <v>644</v>
      </c>
      <c r="D50" s="179">
        <f>D51+D52+D53+D54</f>
        <v>903</v>
      </c>
      <c r="E50" s="179">
        <f>E51+E52+E53+E54</f>
        <v>284</v>
      </c>
      <c r="F50" s="180">
        <f t="shared" si="0"/>
        <v>-619</v>
      </c>
      <c r="G50" s="181"/>
      <c r="H50" s="182"/>
    </row>
    <row r="51" spans="1:9" s="166" customFormat="1" ht="22.5">
      <c r="A51" s="190" t="s">
        <v>162</v>
      </c>
      <c r="B51" s="191" t="s">
        <v>163</v>
      </c>
      <c r="C51" s="179">
        <v>391</v>
      </c>
      <c r="D51" s="180">
        <v>18</v>
      </c>
      <c r="E51" s="179">
        <v>66</v>
      </c>
      <c r="F51" s="180"/>
      <c r="G51" s="181"/>
      <c r="H51" s="182"/>
    </row>
    <row r="52" spans="1:9" s="166" customFormat="1" ht="22.5">
      <c r="A52" s="190" t="s">
        <v>164</v>
      </c>
      <c r="B52" s="191" t="s">
        <v>165</v>
      </c>
      <c r="C52" s="179">
        <v>249</v>
      </c>
      <c r="D52" s="180">
        <v>884</v>
      </c>
      <c r="E52" s="179">
        <v>215</v>
      </c>
      <c r="F52" s="180"/>
      <c r="G52" s="181"/>
      <c r="H52" s="182"/>
    </row>
    <row r="53" spans="1:9" s="166" customFormat="1" ht="22.5">
      <c r="A53" s="190" t="s">
        <v>166</v>
      </c>
      <c r="B53" s="191" t="s">
        <v>167</v>
      </c>
      <c r="C53" s="179">
        <v>1</v>
      </c>
      <c r="D53" s="180">
        <v>1</v>
      </c>
      <c r="E53" s="179">
        <v>2</v>
      </c>
      <c r="F53" s="180"/>
      <c r="G53" s="181"/>
      <c r="H53" s="182"/>
    </row>
    <row r="54" spans="1:9" s="166" customFormat="1" ht="22.5">
      <c r="A54" s="190" t="s">
        <v>168</v>
      </c>
      <c r="B54" s="191" t="s">
        <v>169</v>
      </c>
      <c r="C54" s="179">
        <v>3</v>
      </c>
      <c r="D54" s="180"/>
      <c r="E54" s="179">
        <v>1</v>
      </c>
      <c r="F54" s="180"/>
      <c r="G54" s="181"/>
      <c r="H54" s="182"/>
    </row>
    <row r="55" spans="1:9" s="73" customFormat="1" ht="22.5">
      <c r="A55" s="178" t="s">
        <v>170</v>
      </c>
      <c r="B55" s="174">
        <v>1070</v>
      </c>
      <c r="D55" s="180"/>
      <c r="E55" s="179"/>
      <c r="F55" s="180">
        <f t="shared" si="0"/>
        <v>0</v>
      </c>
      <c r="G55" s="181"/>
      <c r="H55" s="182"/>
    </row>
    <row r="56" spans="1:9" s="166" customFormat="1" ht="22.5">
      <c r="A56" s="178" t="s">
        <v>171</v>
      </c>
      <c r="B56" s="174">
        <v>1071</v>
      </c>
      <c r="C56" s="179"/>
      <c r="D56" s="180"/>
      <c r="E56" s="179"/>
      <c r="F56" s="180">
        <f t="shared" si="0"/>
        <v>0</v>
      </c>
      <c r="G56" s="181"/>
      <c r="H56" s="182"/>
    </row>
    <row r="57" spans="1:9" s="166" customFormat="1" ht="22.5">
      <c r="A57" s="178" t="s">
        <v>172</v>
      </c>
      <c r="B57" s="174">
        <v>1072</v>
      </c>
      <c r="C57" s="179"/>
      <c r="D57" s="180"/>
      <c r="E57" s="179"/>
      <c r="F57" s="180">
        <f t="shared" si="0"/>
        <v>0</v>
      </c>
      <c r="G57" s="181"/>
      <c r="H57" s="182"/>
    </row>
    <row r="58" spans="1:9" s="166" customFormat="1" ht="22.5">
      <c r="A58" s="178" t="s">
        <v>124</v>
      </c>
      <c r="B58" s="174">
        <v>1073</v>
      </c>
      <c r="C58" s="179"/>
      <c r="D58" s="180"/>
      <c r="E58" s="179"/>
      <c r="F58" s="180">
        <f t="shared" si="0"/>
        <v>0</v>
      </c>
      <c r="G58" s="181"/>
      <c r="H58" s="182"/>
    </row>
    <row r="59" spans="1:9" s="166" customFormat="1" ht="45">
      <c r="A59" s="178" t="s">
        <v>127</v>
      </c>
      <c r="B59" s="174">
        <v>1074</v>
      </c>
      <c r="C59" s="179"/>
      <c r="D59" s="180"/>
      <c r="E59" s="179"/>
      <c r="F59" s="180">
        <f t="shared" si="0"/>
        <v>0</v>
      </c>
      <c r="G59" s="181"/>
      <c r="H59" s="182"/>
    </row>
    <row r="60" spans="1:9" s="166" customFormat="1" ht="22.5">
      <c r="A60" s="178" t="s">
        <v>173</v>
      </c>
      <c r="B60" s="174">
        <v>1075</v>
      </c>
      <c r="C60" s="179"/>
      <c r="D60" s="180"/>
      <c r="E60" s="179"/>
      <c r="F60" s="180">
        <f t="shared" si="0"/>
        <v>0</v>
      </c>
      <c r="G60" s="181"/>
      <c r="H60" s="182"/>
    </row>
    <row r="61" spans="1:9" s="166" customFormat="1" ht="22.5">
      <c r="A61" s="178" t="s">
        <v>174</v>
      </c>
      <c r="B61" s="174">
        <v>1076</v>
      </c>
      <c r="C61" s="179"/>
      <c r="D61" s="180"/>
      <c r="E61" s="179"/>
      <c r="F61" s="180">
        <f t="shared" si="0"/>
        <v>0</v>
      </c>
      <c r="G61" s="181"/>
      <c r="H61" s="182"/>
    </row>
    <row r="62" spans="1:9" s="166" customFormat="1" ht="22.5">
      <c r="A62" s="192" t="s">
        <v>175</v>
      </c>
      <c r="B62" s="174">
        <v>1080</v>
      </c>
      <c r="C62" s="180">
        <f>C67</f>
        <v>92076</v>
      </c>
      <c r="D62" s="180">
        <f>D67</f>
        <v>31</v>
      </c>
      <c r="E62" s="180">
        <f>E63+E64+E65+E66+E67</f>
        <v>2314</v>
      </c>
      <c r="F62" s="180">
        <f t="shared" si="0"/>
        <v>2283</v>
      </c>
      <c r="G62" s="181"/>
      <c r="H62" s="182"/>
    </row>
    <row r="63" spans="1:9" s="166" customFormat="1" ht="22.5">
      <c r="A63" s="193" t="s">
        <v>176</v>
      </c>
      <c r="B63" s="194">
        <v>1081</v>
      </c>
      <c r="C63" s="180"/>
      <c r="D63" s="180"/>
      <c r="E63" s="180"/>
      <c r="F63" s="180">
        <f t="shared" si="0"/>
        <v>0</v>
      </c>
      <c r="G63" s="181"/>
      <c r="H63" s="182"/>
      <c r="I63" s="195"/>
    </row>
    <row r="64" spans="1:9" s="166" customFormat="1" ht="22.5">
      <c r="A64" s="178" t="s">
        <v>177</v>
      </c>
      <c r="B64" s="174">
        <v>1082</v>
      </c>
      <c r="C64" s="180"/>
      <c r="D64" s="180"/>
      <c r="E64" s="180"/>
      <c r="F64" s="180">
        <f t="shared" si="0"/>
        <v>0</v>
      </c>
      <c r="G64" s="181"/>
      <c r="H64" s="182"/>
    </row>
    <row r="65" spans="1:8" s="166" customFormat="1" ht="22.5">
      <c r="A65" s="178" t="s">
        <v>178</v>
      </c>
      <c r="B65" s="174">
        <v>1083</v>
      </c>
      <c r="C65" s="180"/>
      <c r="D65" s="180"/>
      <c r="E65" s="180"/>
      <c r="F65" s="180">
        <f t="shared" si="0"/>
        <v>0</v>
      </c>
      <c r="G65" s="181"/>
      <c r="H65" s="182"/>
    </row>
    <row r="66" spans="1:8" s="166" customFormat="1" ht="22.5">
      <c r="A66" s="178" t="s">
        <v>179</v>
      </c>
      <c r="B66" s="174">
        <v>1084</v>
      </c>
      <c r="C66" s="180"/>
      <c r="D66" s="180"/>
      <c r="E66" s="180"/>
      <c r="F66" s="180">
        <f t="shared" si="0"/>
        <v>0</v>
      </c>
      <c r="G66" s="181"/>
      <c r="H66" s="182"/>
    </row>
    <row r="67" spans="1:8" s="166" customFormat="1" ht="22.5">
      <c r="A67" s="178" t="s">
        <v>180</v>
      </c>
      <c r="B67" s="174">
        <v>1085</v>
      </c>
      <c r="C67" s="180">
        <f>C68+C69+C70+C71+C72+C73</f>
        <v>92076</v>
      </c>
      <c r="D67" s="180">
        <v>31</v>
      </c>
      <c r="E67" s="180">
        <f t="shared" ref="E67" si="3">SUM(E68:E73)</f>
        <v>2314</v>
      </c>
      <c r="F67" s="180">
        <f t="shared" si="0"/>
        <v>2283</v>
      </c>
      <c r="G67" s="181"/>
      <c r="H67" s="182"/>
    </row>
    <row r="68" spans="1:8" s="166" customFormat="1" ht="22.5">
      <c r="A68" s="178" t="s">
        <v>181</v>
      </c>
      <c r="B68" s="174" t="s">
        <v>182</v>
      </c>
      <c r="C68" s="180"/>
      <c r="D68" s="180">
        <v>4</v>
      </c>
      <c r="E68" s="180"/>
      <c r="F68" s="180">
        <f t="shared" si="0"/>
        <v>-4</v>
      </c>
      <c r="G68" s="181"/>
      <c r="H68" s="182"/>
    </row>
    <row r="69" spans="1:8" s="166" customFormat="1" ht="22.5">
      <c r="A69" s="178" t="s">
        <v>183</v>
      </c>
      <c r="B69" s="174" t="s">
        <v>184</v>
      </c>
      <c r="C69" s="180">
        <v>2</v>
      </c>
      <c r="D69" s="180"/>
      <c r="E69" s="180"/>
      <c r="F69" s="180"/>
      <c r="G69" s="181"/>
      <c r="H69" s="182"/>
    </row>
    <row r="70" spans="1:8" s="166" customFormat="1" ht="22.5">
      <c r="A70" s="178" t="s">
        <v>185</v>
      </c>
      <c r="B70" s="174" t="s">
        <v>186</v>
      </c>
      <c r="C70" s="180"/>
      <c r="D70" s="180">
        <v>28</v>
      </c>
      <c r="E70" s="180"/>
      <c r="F70" s="180"/>
      <c r="G70" s="181"/>
      <c r="H70" s="182"/>
    </row>
    <row r="71" spans="1:8" s="166" customFormat="1" ht="22.5">
      <c r="A71" s="178" t="s">
        <v>187</v>
      </c>
      <c r="B71" s="174" t="s">
        <v>188</v>
      </c>
      <c r="C71" s="180"/>
      <c r="D71" s="180"/>
      <c r="E71" s="180"/>
      <c r="F71" s="180"/>
      <c r="G71" s="181"/>
      <c r="H71" s="182"/>
    </row>
    <row r="72" spans="1:8" s="166" customFormat="1" ht="22.5">
      <c r="A72" s="166" t="s">
        <v>189</v>
      </c>
      <c r="B72" s="174" t="s">
        <v>190</v>
      </c>
      <c r="C72" s="180"/>
      <c r="D72" s="180"/>
      <c r="E72" s="180"/>
      <c r="F72" s="180"/>
      <c r="G72" s="181"/>
      <c r="H72" s="182"/>
    </row>
    <row r="73" spans="1:8" s="166" customFormat="1" ht="45">
      <c r="A73" s="178" t="s">
        <v>191</v>
      </c>
      <c r="B73" s="174" t="s">
        <v>192</v>
      </c>
      <c r="C73" s="180">
        <v>92074</v>
      </c>
      <c r="D73" s="180"/>
      <c r="E73" s="180">
        <v>2314</v>
      </c>
      <c r="F73" s="180">
        <v>2530</v>
      </c>
      <c r="G73" s="181"/>
      <c r="H73" s="182"/>
    </row>
    <row r="74" spans="1:8" s="165" customFormat="1" ht="43.5">
      <c r="A74" s="186" t="s">
        <v>52</v>
      </c>
      <c r="B74" s="187">
        <v>1100</v>
      </c>
      <c r="C74" s="188">
        <f>C24+C25-C28-C55-C62</f>
        <v>0</v>
      </c>
      <c r="D74" s="188">
        <v>0</v>
      </c>
      <c r="E74" s="188">
        <f>E24+E25-E28-E55-E62</f>
        <v>0</v>
      </c>
      <c r="F74" s="180">
        <f t="shared" si="0"/>
        <v>0</v>
      </c>
      <c r="G74" s="181"/>
      <c r="H74" s="189"/>
    </row>
    <row r="75" spans="1:8" s="73" customFormat="1" ht="22.5">
      <c r="A75" s="178" t="s">
        <v>193</v>
      </c>
      <c r="B75" s="174">
        <v>1110</v>
      </c>
      <c r="C75" s="179"/>
      <c r="D75" s="180"/>
      <c r="E75" s="179"/>
      <c r="F75" s="180">
        <f t="shared" si="0"/>
        <v>0</v>
      </c>
      <c r="G75" s="181"/>
      <c r="H75" s="182"/>
    </row>
    <row r="76" spans="1:8" s="73" customFormat="1" ht="22.5">
      <c r="A76" s="178" t="s">
        <v>194</v>
      </c>
      <c r="B76" s="174">
        <v>1120</v>
      </c>
      <c r="C76" s="179"/>
      <c r="D76" s="180"/>
      <c r="E76" s="179"/>
      <c r="F76" s="180">
        <f t="shared" si="0"/>
        <v>0</v>
      </c>
      <c r="G76" s="181"/>
      <c r="H76" s="182"/>
    </row>
    <row r="77" spans="1:8" s="73" customFormat="1" ht="22.5">
      <c r="A77" s="178" t="s">
        <v>195</v>
      </c>
      <c r="B77" s="174">
        <v>1130</v>
      </c>
      <c r="C77" s="179"/>
      <c r="D77" s="180"/>
      <c r="E77" s="179"/>
      <c r="F77" s="180">
        <f t="shared" si="0"/>
        <v>0</v>
      </c>
      <c r="G77" s="181"/>
      <c r="H77" s="182"/>
    </row>
    <row r="78" spans="1:8" s="73" customFormat="1" ht="22.5">
      <c r="A78" s="178" t="s">
        <v>196</v>
      </c>
      <c r="B78" s="174">
        <v>1140</v>
      </c>
      <c r="C78" s="179"/>
      <c r="D78" s="180"/>
      <c r="E78" s="179"/>
      <c r="F78" s="180">
        <f t="shared" si="0"/>
        <v>0</v>
      </c>
      <c r="G78" s="181"/>
      <c r="H78" s="182"/>
    </row>
    <row r="79" spans="1:8" s="73" customFormat="1" ht="22.5">
      <c r="A79" s="178" t="s">
        <v>197</v>
      </c>
      <c r="B79" s="174">
        <v>1150</v>
      </c>
      <c r="C79" s="179"/>
      <c r="D79" s="180"/>
      <c r="E79" s="179"/>
      <c r="F79" s="180">
        <f t="shared" si="0"/>
        <v>0</v>
      </c>
      <c r="G79" s="181"/>
      <c r="H79" s="182"/>
    </row>
    <row r="80" spans="1:8" s="73" customFormat="1" ht="22.5">
      <c r="A80" s="178" t="s">
        <v>179</v>
      </c>
      <c r="B80" s="174">
        <v>1151</v>
      </c>
      <c r="C80" s="179"/>
      <c r="D80" s="180"/>
      <c r="E80" s="179"/>
      <c r="F80" s="180">
        <f t="shared" si="0"/>
        <v>0</v>
      </c>
      <c r="G80" s="181"/>
      <c r="H80" s="182"/>
    </row>
    <row r="81" spans="1:8" s="73" customFormat="1" ht="22.5">
      <c r="A81" s="178" t="s">
        <v>198</v>
      </c>
      <c r="B81" s="174">
        <v>1160</v>
      </c>
      <c r="C81" s="179"/>
      <c r="D81" s="180"/>
      <c r="E81" s="179"/>
      <c r="F81" s="180">
        <f t="shared" si="0"/>
        <v>0</v>
      </c>
      <c r="G81" s="181"/>
      <c r="H81" s="182"/>
    </row>
    <row r="82" spans="1:8" s="73" customFormat="1" ht="22.5">
      <c r="A82" s="178" t="s">
        <v>179</v>
      </c>
      <c r="B82" s="174">
        <v>1161</v>
      </c>
      <c r="C82" s="179"/>
      <c r="D82" s="180"/>
      <c r="E82" s="179"/>
      <c r="F82" s="180">
        <f t="shared" si="0"/>
        <v>0</v>
      </c>
      <c r="G82" s="181"/>
      <c r="H82" s="182"/>
    </row>
    <row r="83" spans="1:8" s="165" customFormat="1" ht="22.5">
      <c r="A83" s="186" t="s">
        <v>57</v>
      </c>
      <c r="B83" s="187">
        <v>1170</v>
      </c>
      <c r="C83" s="188">
        <f>C74+C75+C76-C77-C78+C79-C81</f>
        <v>0</v>
      </c>
      <c r="D83" s="188">
        <f>D74+D75+D76-D77-D78+D79-D81</f>
        <v>0</v>
      </c>
      <c r="E83" s="188">
        <f>E74+E75+E76-E77-E78+E79-E81</f>
        <v>0</v>
      </c>
      <c r="F83" s="180">
        <f t="shared" si="0"/>
        <v>0</v>
      </c>
      <c r="G83" s="181"/>
      <c r="H83" s="189"/>
    </row>
    <row r="84" spans="1:8" s="73" customFormat="1" ht="22.5">
      <c r="A84" s="178" t="s">
        <v>58</v>
      </c>
      <c r="B84" s="174">
        <v>1180</v>
      </c>
      <c r="C84" s="180"/>
      <c r="D84" s="180"/>
      <c r="E84" s="180"/>
      <c r="F84" s="180">
        <f t="shared" si="0"/>
        <v>0</v>
      </c>
      <c r="G84" s="181"/>
      <c r="H84" s="182"/>
    </row>
    <row r="85" spans="1:8" s="73" customFormat="1" ht="45">
      <c r="A85" s="178" t="s">
        <v>199</v>
      </c>
      <c r="B85" s="174">
        <v>1190</v>
      </c>
      <c r="C85" s="180"/>
      <c r="D85" s="180"/>
      <c r="E85" s="180"/>
      <c r="F85" s="180">
        <f>E85-D85</f>
        <v>0</v>
      </c>
      <c r="G85" s="181"/>
      <c r="H85" s="182"/>
    </row>
    <row r="86" spans="1:8" s="165" customFormat="1" ht="22.5">
      <c r="A86" s="186" t="s">
        <v>200</v>
      </c>
      <c r="B86" s="187">
        <v>1200</v>
      </c>
      <c r="C86" s="188">
        <f>C83-C84</f>
        <v>0</v>
      </c>
      <c r="D86" s="188">
        <f>D83-D84</f>
        <v>0</v>
      </c>
      <c r="E86" s="188">
        <f>E83-E84</f>
        <v>0</v>
      </c>
      <c r="F86" s="180">
        <f>E86-D86</f>
        <v>0</v>
      </c>
      <c r="G86" s="181"/>
      <c r="H86" s="189"/>
    </row>
    <row r="87" spans="1:8" s="73" customFormat="1" ht="22.5">
      <c r="A87" s="178" t="s">
        <v>201</v>
      </c>
      <c r="B87" s="174">
        <v>1201</v>
      </c>
      <c r="C87" s="180"/>
      <c r="D87" s="180"/>
      <c r="E87" s="180"/>
      <c r="F87" s="180">
        <f>E87-D87</f>
        <v>0</v>
      </c>
      <c r="G87" s="181"/>
      <c r="H87" s="182"/>
    </row>
    <row r="88" spans="1:8" s="73" customFormat="1" ht="22.5">
      <c r="A88" s="178" t="s">
        <v>202</v>
      </c>
      <c r="B88" s="174">
        <v>1202</v>
      </c>
      <c r="C88" s="180">
        <f>C86</f>
        <v>0</v>
      </c>
      <c r="D88" s="180"/>
      <c r="E88" s="180">
        <f>E86</f>
        <v>0</v>
      </c>
      <c r="F88" s="180">
        <f>E88-D88</f>
        <v>0</v>
      </c>
      <c r="G88" s="181"/>
      <c r="H88" s="182"/>
    </row>
    <row r="89" spans="1:8" s="73" customFormat="1" ht="22.5">
      <c r="A89" s="178" t="s">
        <v>203</v>
      </c>
      <c r="B89" s="174">
        <v>1210</v>
      </c>
      <c r="C89" s="180"/>
      <c r="D89" s="180"/>
      <c r="E89" s="180"/>
      <c r="F89" s="180">
        <f>E89-D89</f>
        <v>0</v>
      </c>
      <c r="G89" s="181"/>
      <c r="H89" s="182"/>
    </row>
    <row r="90" spans="1:8" s="165" customFormat="1" ht="27.75" customHeight="1">
      <c r="A90" s="286" t="s">
        <v>204</v>
      </c>
      <c r="B90" s="287"/>
      <c r="C90" s="287"/>
      <c r="D90" s="287"/>
      <c r="E90" s="287"/>
      <c r="F90" s="287"/>
      <c r="G90" s="287"/>
      <c r="H90" s="288"/>
    </row>
    <row r="91" spans="1:8" s="73" customFormat="1" ht="45">
      <c r="A91" s="196" t="s">
        <v>205</v>
      </c>
      <c r="B91" s="174">
        <v>1300</v>
      </c>
      <c r="C91" s="180">
        <f>C25-C62</f>
        <v>5184</v>
      </c>
      <c r="D91" s="180">
        <v>0</v>
      </c>
      <c r="E91" s="180">
        <f>E25-E62</f>
        <v>3859</v>
      </c>
      <c r="F91" s="180">
        <f>E91-D91</f>
        <v>3859</v>
      </c>
      <c r="G91" s="181" t="e">
        <f>E91/D91*100</f>
        <v>#DIV/0!</v>
      </c>
      <c r="H91" s="182"/>
    </row>
    <row r="92" spans="1:8" s="73" customFormat="1" ht="70.5" customHeight="1">
      <c r="A92" s="197" t="s">
        <v>206</v>
      </c>
      <c r="B92" s="174">
        <v>1310</v>
      </c>
      <c r="C92" s="180">
        <f>C75+C76-C77-C78</f>
        <v>0</v>
      </c>
      <c r="D92" s="180">
        <f>D75+D76-D77-D78</f>
        <v>0</v>
      </c>
      <c r="E92" s="180">
        <f>E75+E76-E77-E78</f>
        <v>0</v>
      </c>
      <c r="F92" s="180">
        <f>E92-D92</f>
        <v>0</v>
      </c>
      <c r="G92" s="181"/>
      <c r="H92" s="182"/>
    </row>
    <row r="93" spans="1:8" s="73" customFormat="1" ht="45">
      <c r="A93" s="196" t="s">
        <v>207</v>
      </c>
      <c r="B93" s="174">
        <v>1320</v>
      </c>
      <c r="C93" s="180">
        <f>C79-C81</f>
        <v>0</v>
      </c>
      <c r="D93" s="180">
        <f>D79-D81</f>
        <v>0</v>
      </c>
      <c r="E93" s="180">
        <f>E79-E81</f>
        <v>0</v>
      </c>
      <c r="F93" s="180">
        <f>E93-D93</f>
        <v>0</v>
      </c>
      <c r="G93" s="181"/>
      <c r="H93" s="182"/>
    </row>
    <row r="94" spans="1:8" s="73" customFormat="1" ht="46.5" customHeight="1">
      <c r="A94" s="57" t="s">
        <v>208</v>
      </c>
      <c r="B94" s="174">
        <v>1330</v>
      </c>
      <c r="C94" s="180">
        <f>C9+C25+C75+C76+C79</f>
        <v>110578</v>
      </c>
      <c r="D94" s="180">
        <f>D9+D25+D75+D76+D79</f>
        <v>9762</v>
      </c>
      <c r="E94" s="180">
        <f>E9+E25+E75+E76+E79</f>
        <v>15880</v>
      </c>
      <c r="F94" s="180">
        <f>E94-D94</f>
        <v>6118</v>
      </c>
      <c r="G94" s="181">
        <f>E94/D94*100</f>
        <v>162.671583691866</v>
      </c>
      <c r="H94" s="182"/>
    </row>
    <row r="95" spans="1:8" s="73" customFormat="1" ht="65.25" customHeight="1">
      <c r="A95" s="57" t="s">
        <v>209</v>
      </c>
      <c r="B95" s="174">
        <v>1340</v>
      </c>
      <c r="C95" s="180">
        <f>C12+C28+C55+C62+C77+C81+C84</f>
        <v>110578</v>
      </c>
      <c r="D95" s="180">
        <f>D12+D28+D55+D77+D81+D84</f>
        <v>9762</v>
      </c>
      <c r="E95" s="180">
        <f>E12+E28+E55+E62+E77+E81+E84</f>
        <v>15880</v>
      </c>
      <c r="F95" s="180">
        <f>E95-D95</f>
        <v>6118</v>
      </c>
      <c r="G95" s="181">
        <f>E95/D95*100</f>
        <v>162.671583691866</v>
      </c>
      <c r="H95" s="182"/>
    </row>
    <row r="96" spans="1:8" s="73" customFormat="1" ht="22.5">
      <c r="A96" s="289" t="s">
        <v>210</v>
      </c>
      <c r="B96" s="289"/>
      <c r="C96" s="289"/>
      <c r="D96" s="289"/>
      <c r="E96" s="289"/>
      <c r="F96" s="289"/>
      <c r="G96" s="289"/>
      <c r="H96" s="289"/>
    </row>
    <row r="97" spans="1:9" s="73" customFormat="1" ht="45">
      <c r="A97" s="178" t="s">
        <v>211</v>
      </c>
      <c r="B97" s="174">
        <v>1400</v>
      </c>
      <c r="C97" s="180">
        <f>C74</f>
        <v>0</v>
      </c>
      <c r="D97" s="180">
        <f>D74</f>
        <v>0</v>
      </c>
      <c r="E97" s="180">
        <f>E74</f>
        <v>0</v>
      </c>
      <c r="F97" s="180">
        <f t="shared" ref="F97:F102" si="4">E97-D97</f>
        <v>0</v>
      </c>
      <c r="G97" s="181"/>
      <c r="H97" s="182"/>
    </row>
    <row r="98" spans="1:9" s="73" customFormat="1" ht="22.5">
      <c r="A98" s="178" t="s">
        <v>212</v>
      </c>
      <c r="B98" s="174">
        <v>1401</v>
      </c>
      <c r="C98" s="180">
        <f>C109</f>
        <v>7715</v>
      </c>
      <c r="D98" s="180">
        <f>D109</f>
        <v>2824</v>
      </c>
      <c r="E98" s="180">
        <f>E109</f>
        <v>2681</v>
      </c>
      <c r="F98" s="180">
        <f t="shared" si="4"/>
        <v>-143</v>
      </c>
      <c r="G98" s="181">
        <f>E98/D98*100</f>
        <v>94.936260623229501</v>
      </c>
      <c r="H98" s="182"/>
    </row>
    <row r="99" spans="1:9" s="73" customFormat="1" ht="45">
      <c r="A99" s="178" t="s">
        <v>213</v>
      </c>
      <c r="B99" s="174">
        <v>1402</v>
      </c>
      <c r="C99" s="180"/>
      <c r="D99" s="180"/>
      <c r="E99" s="180"/>
      <c r="F99" s="180">
        <f t="shared" si="4"/>
        <v>0</v>
      </c>
      <c r="G99" s="181"/>
      <c r="H99" s="182"/>
    </row>
    <row r="100" spans="1:9" s="73" customFormat="1" ht="45">
      <c r="A100" s="178" t="s">
        <v>214</v>
      </c>
      <c r="B100" s="174">
        <v>1403</v>
      </c>
      <c r="C100" s="180"/>
      <c r="D100" s="180"/>
      <c r="E100" s="180"/>
      <c r="F100" s="180">
        <f t="shared" si="4"/>
        <v>0</v>
      </c>
      <c r="G100" s="181"/>
      <c r="H100" s="182"/>
    </row>
    <row r="101" spans="1:9" s="73" customFormat="1" ht="45">
      <c r="A101" s="178" t="s">
        <v>215</v>
      </c>
      <c r="B101" s="174">
        <v>1404</v>
      </c>
      <c r="C101" s="180"/>
      <c r="D101" s="180"/>
      <c r="E101" s="180"/>
      <c r="F101" s="180">
        <f t="shared" si="4"/>
        <v>0</v>
      </c>
      <c r="G101" s="181"/>
      <c r="H101" s="182"/>
    </row>
    <row r="102" spans="1:9" s="165" customFormat="1" ht="22.5">
      <c r="A102" s="186" t="s">
        <v>53</v>
      </c>
      <c r="B102" s="187">
        <v>1410</v>
      </c>
      <c r="C102" s="188">
        <f>C97+C98-C99+C100-C101</f>
        <v>7715</v>
      </c>
      <c r="D102" s="188">
        <f>D97+D98-D99+D100-D101</f>
        <v>2824</v>
      </c>
      <c r="E102" s="188">
        <f>E97+E98-E99+E100-E101</f>
        <v>2681</v>
      </c>
      <c r="F102" s="180">
        <f t="shared" si="4"/>
        <v>-143</v>
      </c>
      <c r="G102" s="181">
        <f>E102/D102*100</f>
        <v>94.936260623229501</v>
      </c>
      <c r="H102" s="189"/>
    </row>
    <row r="103" spans="1:9" s="73" customFormat="1" ht="22.5">
      <c r="A103" s="276" t="s">
        <v>216</v>
      </c>
      <c r="B103" s="277"/>
      <c r="C103" s="277"/>
      <c r="D103" s="277"/>
      <c r="E103" s="277"/>
      <c r="F103" s="277"/>
      <c r="G103" s="277"/>
      <c r="H103" s="278"/>
    </row>
    <row r="104" spans="1:9" s="73" customFormat="1" ht="22.5">
      <c r="A104" s="178" t="s">
        <v>217</v>
      </c>
      <c r="B104" s="174">
        <v>1500</v>
      </c>
      <c r="C104" s="180"/>
      <c r="D104" s="180"/>
      <c r="E104" s="180">
        <f>E105+E106</f>
        <v>0</v>
      </c>
      <c r="F104" s="180">
        <f>E104-D104</f>
        <v>0</v>
      </c>
      <c r="G104" s="181"/>
      <c r="H104" s="182"/>
    </row>
    <row r="105" spans="1:9" s="73" customFormat="1" ht="22.5">
      <c r="A105" s="178" t="s">
        <v>121</v>
      </c>
      <c r="B105" s="198">
        <v>1501</v>
      </c>
      <c r="C105" s="180"/>
      <c r="D105" s="180"/>
      <c r="E105" s="180">
        <f>E13</f>
        <v>0</v>
      </c>
      <c r="F105" s="180">
        <f t="shared" ref="F105:F111" si="5">E105-D105</f>
        <v>0</v>
      </c>
      <c r="G105" s="181"/>
      <c r="H105" s="182"/>
    </row>
    <row r="106" spans="1:9" s="73" customFormat="1" ht="22.5">
      <c r="A106" s="178" t="s">
        <v>218</v>
      </c>
      <c r="B106" s="198">
        <v>1502</v>
      </c>
      <c r="C106" s="180"/>
      <c r="D106" s="180"/>
      <c r="E106" s="180">
        <f>E14+E15</f>
        <v>0</v>
      </c>
      <c r="F106" s="180">
        <f t="shared" si="5"/>
        <v>0</v>
      </c>
      <c r="G106" s="181"/>
      <c r="H106" s="182"/>
    </row>
    <row r="107" spans="1:9" s="73" customFormat="1" ht="22.5">
      <c r="A107" s="178" t="s">
        <v>219</v>
      </c>
      <c r="B107" s="198">
        <v>1510</v>
      </c>
      <c r="C107" s="180">
        <f t="shared" ref="C107:E108" si="6">C16+C36</f>
        <v>3742</v>
      </c>
      <c r="D107" s="180">
        <f t="shared" si="6"/>
        <v>4149</v>
      </c>
      <c r="E107" s="180">
        <f>E16+E36</f>
        <v>3901</v>
      </c>
      <c r="F107" s="180">
        <f t="shared" si="5"/>
        <v>-248</v>
      </c>
      <c r="G107" s="181">
        <f t="shared" ref="G107:G111" si="7">E107/D107*100</f>
        <v>94.022656061701596</v>
      </c>
      <c r="H107" s="182"/>
    </row>
    <row r="108" spans="1:9" s="73" customFormat="1" ht="22.5">
      <c r="A108" s="178" t="s">
        <v>220</v>
      </c>
      <c r="B108" s="198">
        <v>1520</v>
      </c>
      <c r="C108" s="180">
        <f t="shared" si="6"/>
        <v>814</v>
      </c>
      <c r="D108" s="180">
        <f t="shared" si="6"/>
        <v>913</v>
      </c>
      <c r="E108" s="180">
        <f t="shared" si="6"/>
        <v>836</v>
      </c>
      <c r="F108" s="180">
        <f t="shared" si="5"/>
        <v>-77</v>
      </c>
      <c r="G108" s="181">
        <f t="shared" si="7"/>
        <v>91.566265060240994</v>
      </c>
      <c r="H108" s="182"/>
    </row>
    <row r="109" spans="1:9" s="73" customFormat="1" ht="22.5">
      <c r="A109" s="178" t="s">
        <v>221</v>
      </c>
      <c r="B109" s="198">
        <v>1530</v>
      </c>
      <c r="C109" s="180">
        <f>C19+C38</f>
        <v>7715</v>
      </c>
      <c r="D109" s="180">
        <f>D19+D38</f>
        <v>2824</v>
      </c>
      <c r="E109" s="180">
        <f>E19+E38</f>
        <v>2681</v>
      </c>
      <c r="F109" s="180">
        <f t="shared" si="5"/>
        <v>-143</v>
      </c>
      <c r="G109" s="181">
        <f t="shared" si="7"/>
        <v>94.936260623229501</v>
      </c>
      <c r="H109" s="182"/>
    </row>
    <row r="110" spans="1:9" s="73" customFormat="1" ht="22.5">
      <c r="A110" s="178" t="s">
        <v>222</v>
      </c>
      <c r="B110" s="198">
        <v>1540</v>
      </c>
      <c r="C110" s="180">
        <f>C95-C104-C107-C108-C109</f>
        <v>98307</v>
      </c>
      <c r="D110" s="180">
        <f>D95-D104-D107-D108-D109</f>
        <v>1876</v>
      </c>
      <c r="E110" s="180">
        <f>E95-E104-E107-E108-E109</f>
        <v>8462</v>
      </c>
      <c r="F110" s="180">
        <f t="shared" si="5"/>
        <v>6586</v>
      </c>
      <c r="G110" s="181">
        <f t="shared" si="7"/>
        <v>451.06609808102297</v>
      </c>
      <c r="H110" s="182"/>
    </row>
    <row r="111" spans="1:9" s="165" customFormat="1" ht="22.5">
      <c r="A111" s="186" t="s">
        <v>223</v>
      </c>
      <c r="B111" s="199">
        <v>1550</v>
      </c>
      <c r="C111" s="188">
        <f>C104+C107+C108+C109+C110</f>
        <v>110578</v>
      </c>
      <c r="D111" s="188">
        <f>D104+D107+D108+D109+D110</f>
        <v>9762</v>
      </c>
      <c r="E111" s="188">
        <f>E104+E107+E108+E109+E110</f>
        <v>15880</v>
      </c>
      <c r="F111" s="180">
        <f t="shared" si="5"/>
        <v>6118</v>
      </c>
      <c r="G111" s="181">
        <f t="shared" si="7"/>
        <v>162.671583691866</v>
      </c>
      <c r="H111" s="189"/>
    </row>
    <row r="112" spans="1:9" ht="25.5" customHeight="1">
      <c r="A112" s="200" t="str">
        <f>'фінплан - зведені показники'!A78</f>
        <v>Директор КП "Інфо-Рада-Дніпро"</v>
      </c>
      <c r="C112" s="134"/>
      <c r="D112" s="49"/>
      <c r="E112" s="134"/>
      <c r="F112" s="49"/>
      <c r="G112" s="279" t="s">
        <v>104</v>
      </c>
      <c r="H112" s="279"/>
      <c r="I112" s="84"/>
    </row>
    <row r="113" spans="1:8" s="10" customFormat="1">
      <c r="A113" s="85" t="s">
        <v>224</v>
      </c>
      <c r="B113" s="280" t="s">
        <v>106</v>
      </c>
      <c r="C113" s="280"/>
      <c r="D113" s="280"/>
      <c r="E113" s="280"/>
      <c r="G113" s="10" t="s">
        <v>225</v>
      </c>
    </row>
    <row r="114" spans="1:8" ht="35.25" customHeight="1">
      <c r="A114" s="58"/>
    </row>
    <row r="115" spans="1:8" s="167" customFormat="1" ht="102.75" customHeight="1">
      <c r="A115" s="259"/>
      <c r="B115" s="259"/>
      <c r="C115" s="259"/>
      <c r="D115" s="259"/>
      <c r="E115" s="259"/>
      <c r="F115" s="259"/>
      <c r="G115" s="259"/>
      <c r="H115" s="259"/>
    </row>
    <row r="116" spans="1:8">
      <c r="A116" s="58"/>
    </row>
    <row r="117" spans="1:8">
      <c r="A117" s="58"/>
    </row>
    <row r="118" spans="1:8">
      <c r="A118" s="58"/>
    </row>
    <row r="119" spans="1:8">
      <c r="A119" s="58"/>
    </row>
    <row r="120" spans="1:8">
      <c r="A120" s="58"/>
    </row>
    <row r="121" spans="1:8">
      <c r="A121" s="58"/>
    </row>
    <row r="122" spans="1:8">
      <c r="A122" s="58"/>
    </row>
    <row r="123" spans="1:8">
      <c r="A123" s="58"/>
    </row>
    <row r="124" spans="1:8">
      <c r="A124" s="58"/>
    </row>
    <row r="125" spans="1:8">
      <c r="A125" s="58"/>
    </row>
    <row r="126" spans="1:8">
      <c r="A126" s="58"/>
    </row>
    <row r="127" spans="1:8">
      <c r="A127" s="58"/>
    </row>
    <row r="128" spans="1:8">
      <c r="A128" s="58"/>
    </row>
    <row r="129" spans="1:1">
      <c r="A129" s="58"/>
    </row>
    <row r="130" spans="1:1">
      <c r="A130" s="58"/>
    </row>
    <row r="131" spans="1:1">
      <c r="A131" s="58"/>
    </row>
    <row r="132" spans="1:1">
      <c r="A132" s="58"/>
    </row>
    <row r="133" spans="1:1">
      <c r="A133" s="58"/>
    </row>
    <row r="134" spans="1:1">
      <c r="A134" s="58"/>
    </row>
    <row r="135" spans="1:1">
      <c r="A135" s="58"/>
    </row>
    <row r="136" spans="1:1">
      <c r="A136" s="58"/>
    </row>
    <row r="137" spans="1:1">
      <c r="A137" s="58"/>
    </row>
    <row r="138" spans="1:1">
      <c r="A138" s="58"/>
    </row>
    <row r="139" spans="1:1">
      <c r="A139" s="58"/>
    </row>
    <row r="140" spans="1:1">
      <c r="A140" s="58"/>
    </row>
    <row r="141" spans="1:1">
      <c r="A141" s="58"/>
    </row>
    <row r="142" spans="1:1">
      <c r="A142" s="58"/>
    </row>
    <row r="143" spans="1:1">
      <c r="A143" s="58"/>
    </row>
    <row r="144" spans="1:1">
      <c r="A144" s="58"/>
    </row>
    <row r="145" spans="1:1">
      <c r="A145" s="58"/>
    </row>
    <row r="146" spans="1:1">
      <c r="A146" s="58"/>
    </row>
    <row r="147" spans="1:1">
      <c r="A147" s="58"/>
    </row>
    <row r="148" spans="1:1">
      <c r="A148" s="58"/>
    </row>
    <row r="149" spans="1:1">
      <c r="A149" s="58"/>
    </row>
    <row r="150" spans="1:1">
      <c r="A150" s="58"/>
    </row>
    <row r="151" spans="1:1">
      <c r="A151" s="58"/>
    </row>
    <row r="152" spans="1:1">
      <c r="A152" s="58"/>
    </row>
    <row r="153" spans="1:1">
      <c r="A153" s="58"/>
    </row>
    <row r="154" spans="1:1">
      <c r="A154" s="58"/>
    </row>
    <row r="155" spans="1:1">
      <c r="A155" s="58"/>
    </row>
    <row r="156" spans="1:1">
      <c r="A156" s="58"/>
    </row>
    <row r="157" spans="1:1">
      <c r="A157" s="58"/>
    </row>
    <row r="158" spans="1:1">
      <c r="A158" s="58"/>
    </row>
    <row r="159" spans="1:1">
      <c r="A159" s="58"/>
    </row>
    <row r="160" spans="1:1">
      <c r="A160" s="58"/>
    </row>
    <row r="161" spans="1:1">
      <c r="A161" s="58"/>
    </row>
    <row r="162" spans="1:1">
      <c r="A162" s="58"/>
    </row>
    <row r="163" spans="1:1">
      <c r="A163" s="58"/>
    </row>
    <row r="164" spans="1:1">
      <c r="A164" s="58"/>
    </row>
    <row r="165" spans="1:1">
      <c r="A165" s="58"/>
    </row>
    <row r="166" spans="1:1">
      <c r="A166" s="58"/>
    </row>
    <row r="167" spans="1:1">
      <c r="A167" s="58"/>
    </row>
    <row r="168" spans="1:1">
      <c r="A168" s="58"/>
    </row>
    <row r="169" spans="1:1">
      <c r="A169" s="58"/>
    </row>
    <row r="170" spans="1:1">
      <c r="A170" s="58"/>
    </row>
    <row r="171" spans="1:1">
      <c r="A171" s="58"/>
    </row>
    <row r="172" spans="1:1">
      <c r="A172" s="91"/>
    </row>
    <row r="173" spans="1:1">
      <c r="A173" s="91"/>
    </row>
    <row r="174" spans="1:1">
      <c r="A174" s="91"/>
    </row>
    <row r="175" spans="1:1">
      <c r="A175" s="91"/>
    </row>
    <row r="176" spans="1:1">
      <c r="A176" s="91"/>
    </row>
    <row r="177" spans="1:1">
      <c r="A177" s="91"/>
    </row>
    <row r="178" spans="1:1">
      <c r="A178" s="91"/>
    </row>
    <row r="179" spans="1:1">
      <c r="A179" s="91"/>
    </row>
    <row r="180" spans="1:1">
      <c r="A180" s="91"/>
    </row>
    <row r="181" spans="1:1">
      <c r="A181" s="91"/>
    </row>
    <row r="182" spans="1:1">
      <c r="A182" s="91"/>
    </row>
    <row r="183" spans="1:1">
      <c r="A183" s="91"/>
    </row>
    <row r="184" spans="1:1">
      <c r="A184" s="91"/>
    </row>
    <row r="185" spans="1:1">
      <c r="A185" s="91"/>
    </row>
    <row r="186" spans="1:1">
      <c r="A186" s="91"/>
    </row>
    <row r="187" spans="1:1">
      <c r="A187" s="91"/>
    </row>
    <row r="188" spans="1:1">
      <c r="A188" s="91"/>
    </row>
    <row r="189" spans="1:1">
      <c r="A189" s="91"/>
    </row>
    <row r="190" spans="1:1">
      <c r="A190" s="91"/>
    </row>
    <row r="191" spans="1:1">
      <c r="A191" s="91"/>
    </row>
    <row r="192" spans="1:1">
      <c r="A192" s="91"/>
    </row>
    <row r="193" spans="1:1">
      <c r="A193" s="91"/>
    </row>
    <row r="194" spans="1:1">
      <c r="A194" s="91"/>
    </row>
    <row r="195" spans="1:1">
      <c r="A195" s="91"/>
    </row>
    <row r="196" spans="1:1">
      <c r="A196" s="91"/>
    </row>
    <row r="197" spans="1:1">
      <c r="A197" s="91"/>
    </row>
    <row r="198" spans="1:1">
      <c r="A198" s="91"/>
    </row>
    <row r="199" spans="1:1">
      <c r="A199" s="91"/>
    </row>
    <row r="200" spans="1:1">
      <c r="A200" s="91"/>
    </row>
    <row r="201" spans="1:1">
      <c r="A201" s="91"/>
    </row>
    <row r="202" spans="1:1">
      <c r="A202" s="91"/>
    </row>
    <row r="203" spans="1:1">
      <c r="A203" s="91"/>
    </row>
    <row r="204" spans="1:1">
      <c r="A204" s="91"/>
    </row>
    <row r="205" spans="1:1">
      <c r="A205" s="91"/>
    </row>
    <row r="206" spans="1:1">
      <c r="A206" s="91"/>
    </row>
    <row r="207" spans="1:1">
      <c r="A207" s="91"/>
    </row>
    <row r="208" spans="1:1">
      <c r="A208" s="91"/>
    </row>
    <row r="209" spans="1:1">
      <c r="A209" s="91"/>
    </row>
    <row r="210" spans="1:1">
      <c r="A210" s="91"/>
    </row>
    <row r="211" spans="1:1">
      <c r="A211" s="91"/>
    </row>
    <row r="212" spans="1:1">
      <c r="A212" s="91"/>
    </row>
    <row r="213" spans="1:1">
      <c r="A213" s="91"/>
    </row>
    <row r="214" spans="1:1">
      <c r="A214" s="91"/>
    </row>
    <row r="215" spans="1:1">
      <c r="A215" s="91"/>
    </row>
    <row r="216" spans="1:1">
      <c r="A216" s="91"/>
    </row>
    <row r="217" spans="1:1">
      <c r="A217" s="91"/>
    </row>
    <row r="218" spans="1:1">
      <c r="A218" s="91"/>
    </row>
    <row r="219" spans="1:1">
      <c r="A219" s="91"/>
    </row>
    <row r="220" spans="1:1">
      <c r="A220" s="91"/>
    </row>
    <row r="221" spans="1:1">
      <c r="A221" s="91"/>
    </row>
    <row r="222" spans="1:1">
      <c r="A222" s="91"/>
    </row>
    <row r="223" spans="1:1">
      <c r="A223" s="91"/>
    </row>
    <row r="224" spans="1:1">
      <c r="A224" s="91"/>
    </row>
    <row r="225" spans="1:1">
      <c r="A225" s="91"/>
    </row>
    <row r="226" spans="1:1">
      <c r="A226" s="91"/>
    </row>
    <row r="227" spans="1:1">
      <c r="A227" s="91"/>
    </row>
    <row r="228" spans="1:1">
      <c r="A228" s="91"/>
    </row>
    <row r="229" spans="1:1">
      <c r="A229" s="91"/>
    </row>
    <row r="230" spans="1:1">
      <c r="A230" s="91"/>
    </row>
    <row r="231" spans="1:1">
      <c r="A231" s="91"/>
    </row>
    <row r="232" spans="1:1">
      <c r="A232" s="91"/>
    </row>
    <row r="233" spans="1:1">
      <c r="A233" s="91"/>
    </row>
    <row r="234" spans="1:1">
      <c r="A234" s="91"/>
    </row>
    <row r="235" spans="1:1">
      <c r="A235" s="91"/>
    </row>
    <row r="236" spans="1:1">
      <c r="A236" s="91"/>
    </row>
    <row r="237" spans="1:1">
      <c r="A237" s="91"/>
    </row>
    <row r="238" spans="1:1">
      <c r="A238" s="91"/>
    </row>
    <row r="239" spans="1:1">
      <c r="A239" s="91"/>
    </row>
    <row r="240" spans="1:1">
      <c r="A240" s="91"/>
    </row>
    <row r="241" spans="1:1">
      <c r="A241" s="91"/>
    </row>
    <row r="242" spans="1:1">
      <c r="A242" s="91"/>
    </row>
    <row r="243" spans="1:1">
      <c r="A243" s="91"/>
    </row>
    <row r="244" spans="1:1">
      <c r="A244" s="91"/>
    </row>
    <row r="245" spans="1:1">
      <c r="A245" s="91"/>
    </row>
    <row r="246" spans="1:1">
      <c r="A246" s="91"/>
    </row>
    <row r="247" spans="1:1">
      <c r="A247" s="91"/>
    </row>
    <row r="248" spans="1:1">
      <c r="A248" s="91"/>
    </row>
    <row r="249" spans="1:1">
      <c r="A249" s="91"/>
    </row>
    <row r="250" spans="1:1">
      <c r="A250" s="91"/>
    </row>
    <row r="251" spans="1:1">
      <c r="A251" s="91"/>
    </row>
    <row r="252" spans="1:1">
      <c r="A252" s="91"/>
    </row>
    <row r="253" spans="1:1">
      <c r="A253" s="91"/>
    </row>
    <row r="254" spans="1:1">
      <c r="A254" s="91"/>
    </row>
    <row r="255" spans="1:1">
      <c r="A255" s="91"/>
    </row>
    <row r="256" spans="1:1">
      <c r="A256" s="91"/>
    </row>
    <row r="257" spans="1:1">
      <c r="A257" s="91"/>
    </row>
    <row r="258" spans="1:1">
      <c r="A258" s="91"/>
    </row>
    <row r="259" spans="1:1">
      <c r="A259" s="91"/>
    </row>
    <row r="260" spans="1:1">
      <c r="A260" s="91"/>
    </row>
    <row r="261" spans="1:1">
      <c r="A261" s="91"/>
    </row>
    <row r="262" spans="1:1">
      <c r="A262" s="91"/>
    </row>
    <row r="263" spans="1:1">
      <c r="A263" s="91"/>
    </row>
    <row r="264" spans="1:1">
      <c r="A264" s="91"/>
    </row>
    <row r="265" spans="1:1">
      <c r="A265" s="91"/>
    </row>
    <row r="266" spans="1:1">
      <c r="A266" s="91"/>
    </row>
    <row r="267" spans="1:1">
      <c r="A267" s="91"/>
    </row>
    <row r="268" spans="1:1">
      <c r="A268" s="91"/>
    </row>
    <row r="269" spans="1:1">
      <c r="A269" s="91"/>
    </row>
    <row r="270" spans="1:1">
      <c r="A270" s="91"/>
    </row>
    <row r="271" spans="1:1">
      <c r="A271" s="91"/>
    </row>
    <row r="272" spans="1:1">
      <c r="A272" s="91"/>
    </row>
    <row r="273" spans="1:1">
      <c r="A273" s="91"/>
    </row>
    <row r="274" spans="1:1">
      <c r="A274" s="91"/>
    </row>
    <row r="275" spans="1:1">
      <c r="A275" s="91"/>
    </row>
    <row r="276" spans="1:1">
      <c r="A276" s="91"/>
    </row>
    <row r="277" spans="1:1">
      <c r="A277" s="91"/>
    </row>
    <row r="278" spans="1:1">
      <c r="A278" s="91"/>
    </row>
    <row r="279" spans="1:1">
      <c r="A279" s="91"/>
    </row>
    <row r="280" spans="1:1">
      <c r="A280" s="91"/>
    </row>
    <row r="281" spans="1:1">
      <c r="A281" s="91"/>
    </row>
    <row r="282" spans="1:1">
      <c r="A282" s="91"/>
    </row>
    <row r="283" spans="1:1">
      <c r="A283" s="91"/>
    </row>
    <row r="284" spans="1:1">
      <c r="A284" s="91"/>
    </row>
    <row r="285" spans="1:1">
      <c r="A285" s="91"/>
    </row>
    <row r="286" spans="1:1">
      <c r="A286" s="91"/>
    </row>
    <row r="287" spans="1:1">
      <c r="A287" s="91"/>
    </row>
    <row r="288" spans="1:1">
      <c r="A288" s="91"/>
    </row>
    <row r="289" spans="1:1">
      <c r="A289" s="91"/>
    </row>
    <row r="290" spans="1:1">
      <c r="A290" s="91"/>
    </row>
    <row r="291" spans="1:1">
      <c r="A291" s="91"/>
    </row>
    <row r="292" spans="1:1">
      <c r="A292" s="91"/>
    </row>
    <row r="293" spans="1:1">
      <c r="A293" s="91"/>
    </row>
    <row r="294" spans="1:1">
      <c r="A294" s="91"/>
    </row>
    <row r="295" spans="1:1">
      <c r="A295" s="91"/>
    </row>
    <row r="296" spans="1:1">
      <c r="A296" s="91"/>
    </row>
    <row r="297" spans="1:1">
      <c r="A297" s="91"/>
    </row>
    <row r="298" spans="1:1">
      <c r="A298" s="91"/>
    </row>
    <row r="299" spans="1:1">
      <c r="A299" s="91"/>
    </row>
    <row r="300" spans="1:1">
      <c r="A300" s="91"/>
    </row>
    <row r="301" spans="1:1">
      <c r="A301" s="91"/>
    </row>
    <row r="302" spans="1:1">
      <c r="A302" s="91"/>
    </row>
    <row r="303" spans="1:1">
      <c r="A303" s="91"/>
    </row>
    <row r="304" spans="1:1">
      <c r="A304" s="91"/>
    </row>
    <row r="305" spans="1:1">
      <c r="A305" s="91"/>
    </row>
    <row r="306" spans="1:1">
      <c r="A306" s="91"/>
    </row>
    <row r="307" spans="1:1">
      <c r="A307" s="91"/>
    </row>
    <row r="308" spans="1:1">
      <c r="A308" s="91"/>
    </row>
    <row r="309" spans="1:1">
      <c r="A309" s="91"/>
    </row>
    <row r="310" spans="1:1">
      <c r="A310" s="91"/>
    </row>
    <row r="311" spans="1:1">
      <c r="A311" s="91"/>
    </row>
    <row r="312" spans="1:1">
      <c r="A312" s="91"/>
    </row>
    <row r="313" spans="1:1">
      <c r="A313" s="91"/>
    </row>
    <row r="314" spans="1:1">
      <c r="A314" s="91"/>
    </row>
    <row r="315" spans="1:1">
      <c r="A315" s="91"/>
    </row>
    <row r="316" spans="1:1">
      <c r="A316" s="91"/>
    </row>
    <row r="317" spans="1:1">
      <c r="A317" s="91"/>
    </row>
    <row r="318" spans="1:1">
      <c r="A318" s="91"/>
    </row>
    <row r="319" spans="1:1">
      <c r="A319" s="91"/>
    </row>
    <row r="320" spans="1:1">
      <c r="A320" s="91"/>
    </row>
    <row r="321" spans="1:1">
      <c r="A321" s="91"/>
    </row>
    <row r="322" spans="1:1">
      <c r="A322" s="91"/>
    </row>
    <row r="323" spans="1:1">
      <c r="A323" s="91"/>
    </row>
    <row r="324" spans="1:1">
      <c r="A324" s="91"/>
    </row>
    <row r="325" spans="1:1">
      <c r="A325" s="91"/>
    </row>
    <row r="326" spans="1:1">
      <c r="A326" s="91"/>
    </row>
    <row r="327" spans="1:1">
      <c r="A327" s="91"/>
    </row>
    <row r="328" spans="1:1">
      <c r="A328" s="91"/>
    </row>
    <row r="329" spans="1:1">
      <c r="A329" s="91"/>
    </row>
    <row r="330" spans="1:1">
      <c r="A330" s="91"/>
    </row>
    <row r="331" spans="1:1">
      <c r="A331" s="91"/>
    </row>
    <row r="332" spans="1:1">
      <c r="A332" s="91"/>
    </row>
    <row r="333" spans="1:1">
      <c r="A333" s="91"/>
    </row>
    <row r="334" spans="1:1">
      <c r="A334" s="91"/>
    </row>
    <row r="335" spans="1:1">
      <c r="A335" s="91"/>
    </row>
    <row r="336" spans="1:1">
      <c r="A336" s="91"/>
    </row>
    <row r="337" spans="1:1">
      <c r="A337" s="91"/>
    </row>
    <row r="338" spans="1:1">
      <c r="A338" s="91"/>
    </row>
  </sheetData>
  <mergeCells count="12">
    <mergeCell ref="A3:H3"/>
    <mergeCell ref="D5:H5"/>
    <mergeCell ref="A8:H8"/>
    <mergeCell ref="A90:H90"/>
    <mergeCell ref="A96:H96"/>
    <mergeCell ref="A103:H103"/>
    <mergeCell ref="G112:H112"/>
    <mergeCell ref="B113:E113"/>
    <mergeCell ref="A115:H115"/>
    <mergeCell ref="A5:A6"/>
    <mergeCell ref="B5:B6"/>
    <mergeCell ref="C5:C6"/>
  </mergeCells>
  <pageMargins left="0.78740157480314998" right="0.39370078740157499" top="0.59055118110236204" bottom="0.59055118110236204" header="0.196850393700787" footer="0.118110236220472"/>
  <pageSetup paperSize="9" scale="50" orientation="portrait" r:id="rId1"/>
  <headerFooter alignWithMargins="0"/>
  <rowBreaks count="1" manualBreakCount="1">
    <brk id="95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188"/>
  <sheetViews>
    <sheetView view="pageBreakPreview" topLeftCell="A30" zoomScale="75" zoomScaleNormal="70" zoomScaleSheetLayoutView="75" workbookViewId="0">
      <selection activeCell="J37" sqref="J37"/>
    </sheetView>
  </sheetViews>
  <sheetFormatPr defaultColWidth="9.140625" defaultRowHeight="20.25" outlineLevelRow="1"/>
  <cols>
    <col min="1" max="1" width="64.140625" style="141" customWidth="1"/>
    <col min="2" max="2" width="15.28515625" style="140" customWidth="1"/>
    <col min="3" max="3" width="18.7109375" style="140" customWidth="1"/>
    <col min="4" max="4" width="14.5703125" style="140" customWidth="1"/>
    <col min="5" max="5" width="14" style="140" customWidth="1"/>
    <col min="6" max="6" width="18.7109375" style="140" customWidth="1"/>
    <col min="7" max="7" width="15.5703125" style="140" customWidth="1"/>
    <col min="8" max="8" width="17.5703125" style="141" customWidth="1"/>
    <col min="9" max="9" width="12.7109375" style="141" customWidth="1"/>
    <col min="10" max="10" width="5.5703125" style="141" customWidth="1"/>
    <col min="11" max="11" width="9.140625" style="141" hidden="1" customWidth="1"/>
    <col min="12" max="16384" width="9.140625" style="141"/>
  </cols>
  <sheetData>
    <row r="1" spans="1:16" hidden="1" outlineLevel="1">
      <c r="G1" s="28" t="s">
        <v>108</v>
      </c>
    </row>
    <row r="2" spans="1:16" hidden="1" outlineLevel="1">
      <c r="G2" s="28" t="s">
        <v>226</v>
      </c>
    </row>
    <row r="3" spans="1:16" collapsed="1">
      <c r="A3" s="296" t="s">
        <v>227</v>
      </c>
      <c r="B3" s="296"/>
      <c r="C3" s="296"/>
      <c r="D3" s="296"/>
      <c r="E3" s="296"/>
      <c r="F3" s="296"/>
      <c r="G3" s="296"/>
    </row>
    <row r="4" spans="1:16" ht="38.25" customHeight="1">
      <c r="A4" s="292" t="s">
        <v>37</v>
      </c>
      <c r="B4" s="293" t="s">
        <v>38</v>
      </c>
      <c r="C4" s="294" t="s">
        <v>39</v>
      </c>
      <c r="D4" s="292" t="s">
        <v>40</v>
      </c>
      <c r="E4" s="292"/>
      <c r="F4" s="292"/>
      <c r="G4" s="292"/>
    </row>
    <row r="5" spans="1:16" ht="38.25" customHeight="1">
      <c r="A5" s="292"/>
      <c r="B5" s="293"/>
      <c r="C5" s="295"/>
      <c r="D5" s="14" t="s">
        <v>42</v>
      </c>
      <c r="E5" s="14" t="s">
        <v>43</v>
      </c>
      <c r="F5" s="68" t="s">
        <v>44</v>
      </c>
      <c r="G5" s="68" t="s">
        <v>45</v>
      </c>
    </row>
    <row r="6" spans="1:16">
      <c r="A6" s="87">
        <v>1</v>
      </c>
      <c r="B6" s="142">
        <v>2</v>
      </c>
      <c r="C6" s="87">
        <v>3</v>
      </c>
      <c r="D6" s="87">
        <v>4</v>
      </c>
      <c r="E6" s="142">
        <v>5</v>
      </c>
      <c r="F6" s="87">
        <v>6</v>
      </c>
      <c r="G6" s="142">
        <v>7</v>
      </c>
    </row>
    <row r="7" spans="1:16">
      <c r="A7" s="297" t="s">
        <v>228</v>
      </c>
      <c r="B7" s="298"/>
      <c r="C7" s="298"/>
      <c r="D7" s="298"/>
      <c r="E7" s="298"/>
      <c r="F7" s="298"/>
      <c r="G7" s="299"/>
    </row>
    <row r="8" spans="1:16" ht="45.75" customHeight="1">
      <c r="A8" s="143" t="s">
        <v>229</v>
      </c>
      <c r="B8" s="23">
        <v>2000</v>
      </c>
      <c r="C8" s="89">
        <v>99365</v>
      </c>
      <c r="D8" s="89">
        <v>99365</v>
      </c>
      <c r="E8" s="89">
        <v>79513</v>
      </c>
      <c r="F8" s="26">
        <f>E8-D8</f>
        <v>-19852</v>
      </c>
      <c r="G8" s="36">
        <f>E8/D8*100</f>
        <v>80.021134202183902</v>
      </c>
      <c r="H8" s="144" t="s">
        <v>85</v>
      </c>
      <c r="I8" s="160"/>
      <c r="J8" s="160"/>
      <c r="K8" s="160"/>
      <c r="L8" s="144" t="s">
        <v>230</v>
      </c>
      <c r="M8" s="144"/>
      <c r="N8" s="161"/>
      <c r="O8" s="162"/>
      <c r="P8" s="162"/>
    </row>
    <row r="9" spans="1:16" ht="40.5">
      <c r="A9" s="145" t="s">
        <v>231</v>
      </c>
      <c r="B9" s="23">
        <v>2010</v>
      </c>
      <c r="C9" s="89"/>
      <c r="D9" s="89">
        <v>0</v>
      </c>
      <c r="E9" s="89">
        <f>E10+E11</f>
        <v>0</v>
      </c>
      <c r="F9" s="26"/>
      <c r="G9" s="36"/>
    </row>
    <row r="10" spans="1:16" ht="40.5">
      <c r="A10" s="57" t="s">
        <v>232</v>
      </c>
      <c r="B10" s="23">
        <v>2011</v>
      </c>
      <c r="C10" s="89"/>
      <c r="D10" s="89" t="s">
        <v>41</v>
      </c>
      <c r="E10" s="89"/>
      <c r="F10" s="26"/>
      <c r="G10" s="36"/>
    </row>
    <row r="11" spans="1:16" ht="93.75">
      <c r="A11" s="119" t="s">
        <v>233</v>
      </c>
      <c r="B11" s="23">
        <v>2012</v>
      </c>
      <c r="C11" s="89"/>
      <c r="D11" s="89"/>
      <c r="E11" s="89"/>
      <c r="F11" s="26"/>
      <c r="G11" s="36"/>
    </row>
    <row r="12" spans="1:16">
      <c r="A12" s="57" t="s">
        <v>234</v>
      </c>
      <c r="B12" s="23">
        <v>2020</v>
      </c>
      <c r="C12" s="89"/>
      <c r="D12" s="89">
        <v>0</v>
      </c>
      <c r="E12" s="89"/>
      <c r="F12" s="26">
        <f>E12-D12</f>
        <v>0</v>
      </c>
      <c r="G12" s="36"/>
    </row>
    <row r="13" spans="1:16" s="138" customFormat="1">
      <c r="A13" s="145" t="s">
        <v>235</v>
      </c>
      <c r="B13" s="23">
        <v>2030</v>
      </c>
      <c r="C13" s="89"/>
      <c r="D13" s="89"/>
      <c r="E13" s="89"/>
      <c r="F13" s="26"/>
      <c r="G13" s="36"/>
    </row>
    <row r="14" spans="1:16" ht="24" customHeight="1">
      <c r="A14" s="107" t="s">
        <v>236</v>
      </c>
      <c r="B14" s="23">
        <v>2031</v>
      </c>
      <c r="C14" s="89"/>
      <c r="D14" s="89"/>
      <c r="E14" s="89"/>
      <c r="F14" s="26"/>
      <c r="G14" s="36"/>
    </row>
    <row r="15" spans="1:16">
      <c r="A15" s="145" t="s">
        <v>237</v>
      </c>
      <c r="B15" s="23">
        <v>2040</v>
      </c>
      <c r="C15" s="89"/>
      <c r="D15" s="89"/>
      <c r="E15" s="89"/>
      <c r="F15" s="26"/>
      <c r="G15" s="36"/>
    </row>
    <row r="16" spans="1:16">
      <c r="A16" s="145" t="s">
        <v>238</v>
      </c>
      <c r="B16" s="23">
        <v>2050</v>
      </c>
      <c r="C16" s="89"/>
      <c r="D16" s="89"/>
      <c r="E16" s="89"/>
      <c r="F16" s="26"/>
      <c r="G16" s="36"/>
    </row>
    <row r="17" spans="1:13">
      <c r="A17" s="146" t="s">
        <v>239</v>
      </c>
      <c r="B17" s="23">
        <v>2060</v>
      </c>
      <c r="C17" s="89">
        <f>C18</f>
        <v>10172</v>
      </c>
      <c r="D17" s="89"/>
      <c r="E17" s="89">
        <f>E18</f>
        <v>6149</v>
      </c>
      <c r="F17" s="26">
        <f t="shared" ref="F17:F19" si="0">E17-D17</f>
        <v>6149</v>
      </c>
      <c r="G17" s="36"/>
    </row>
    <row r="18" spans="1:13" ht="40.5">
      <c r="A18" s="146" t="s">
        <v>240</v>
      </c>
      <c r="B18" s="23" t="s">
        <v>241</v>
      </c>
      <c r="C18" s="89">
        <v>10172</v>
      </c>
      <c r="D18" s="89"/>
      <c r="E18" s="89">
        <v>6149</v>
      </c>
      <c r="F18" s="26">
        <f t="shared" si="0"/>
        <v>6149</v>
      </c>
      <c r="G18" s="36"/>
      <c r="H18" s="147" t="s">
        <v>242</v>
      </c>
    </row>
    <row r="19" spans="1:13" ht="67.5" customHeight="1">
      <c r="A19" s="145" t="s">
        <v>243</v>
      </c>
      <c r="B19" s="23">
        <v>2070</v>
      </c>
      <c r="C19" s="89">
        <v>80193</v>
      </c>
      <c r="D19" s="89">
        <f>D8+'1. Фін результат'!D86-D9-D17</f>
        <v>99365</v>
      </c>
      <c r="E19" s="89">
        <f>E8-E17</f>
        <v>73364</v>
      </c>
      <c r="F19" s="26">
        <f t="shared" si="0"/>
        <v>-26001</v>
      </c>
      <c r="G19" s="36">
        <f>E19/D19*100</f>
        <v>73.832838524631399</v>
      </c>
      <c r="H19" s="148" t="s">
        <v>244</v>
      </c>
      <c r="I19" s="163" t="s">
        <v>245</v>
      </c>
      <c r="J19" s="164"/>
      <c r="K19" s="164"/>
      <c r="L19" s="164"/>
      <c r="M19" s="164"/>
    </row>
    <row r="20" spans="1:13" ht="41.25" customHeight="1">
      <c r="A20" s="297" t="s">
        <v>246</v>
      </c>
      <c r="B20" s="298"/>
      <c r="C20" s="298"/>
      <c r="D20" s="298"/>
      <c r="E20" s="298"/>
      <c r="F20" s="298"/>
      <c r="G20" s="299"/>
    </row>
    <row r="21" spans="1:13" ht="40.5">
      <c r="A21" s="145" t="s">
        <v>231</v>
      </c>
      <c r="B21" s="23">
        <v>2100</v>
      </c>
      <c r="C21" s="26">
        <f>C22+C23</f>
        <v>0</v>
      </c>
      <c r="D21" s="26">
        <f>D22+D23</f>
        <v>0</v>
      </c>
      <c r="E21" s="26">
        <f>E22+E23</f>
        <v>0</v>
      </c>
      <c r="F21" s="26"/>
      <c r="G21" s="36"/>
    </row>
    <row r="22" spans="1:13" ht="40.5">
      <c r="A22" s="57" t="s">
        <v>232</v>
      </c>
      <c r="B22" s="23">
        <v>2101</v>
      </c>
      <c r="C22" s="26"/>
      <c r="D22" s="26"/>
      <c r="E22" s="26"/>
      <c r="F22" s="26"/>
      <c r="G22" s="36"/>
    </row>
    <row r="23" spans="1:13" ht="93.75">
      <c r="A23" s="119" t="s">
        <v>233</v>
      </c>
      <c r="B23" s="23">
        <v>2102</v>
      </c>
      <c r="C23" s="26"/>
      <c r="D23" s="26"/>
      <c r="E23" s="26"/>
      <c r="F23" s="26"/>
      <c r="G23" s="36"/>
    </row>
    <row r="24" spans="1:13" s="138" customFormat="1">
      <c r="A24" s="145" t="s">
        <v>63</v>
      </c>
      <c r="B24" s="87">
        <v>2110</v>
      </c>
      <c r="C24" s="149"/>
      <c r="D24" s="149"/>
      <c r="E24" s="149"/>
      <c r="F24" s="149"/>
      <c r="G24" s="150"/>
    </row>
    <row r="25" spans="1:13" ht="60.75">
      <c r="A25" s="145" t="s">
        <v>247</v>
      </c>
      <c r="B25" s="87">
        <v>2120</v>
      </c>
      <c r="C25" s="149">
        <v>0</v>
      </c>
      <c r="D25" s="149">
        <v>0</v>
      </c>
      <c r="E25" s="149">
        <v>0</v>
      </c>
      <c r="F25" s="26">
        <f>E25-D25</f>
        <v>0</v>
      </c>
      <c r="G25" s="151" t="e">
        <f>E25/D25*100</f>
        <v>#DIV/0!</v>
      </c>
    </row>
    <row r="26" spans="1:13" ht="61.5" customHeight="1">
      <c r="A26" s="145" t="s">
        <v>248</v>
      </c>
      <c r="B26" s="87">
        <v>2130</v>
      </c>
      <c r="C26" s="149"/>
      <c r="D26" s="149"/>
      <c r="E26" s="149"/>
      <c r="F26" s="26">
        <f t="shared" ref="F26:F38" si="1">E26-D26</f>
        <v>0</v>
      </c>
      <c r="G26" s="36"/>
    </row>
    <row r="27" spans="1:13" s="139" customFormat="1" ht="39.75" customHeight="1">
      <c r="A27" s="116" t="s">
        <v>249</v>
      </c>
      <c r="B27" s="152">
        <v>2140</v>
      </c>
      <c r="C27" s="153">
        <f>C31+C36</f>
        <v>730</v>
      </c>
      <c r="D27" s="153">
        <f>SUM(D28:D32,D35,D36)</f>
        <v>954</v>
      </c>
      <c r="E27" s="153">
        <f>SUM(E28:E32,E35,E36)</f>
        <v>897.23</v>
      </c>
      <c r="F27" s="26">
        <f t="shared" si="1"/>
        <v>-56.77</v>
      </c>
      <c r="G27" s="36">
        <f>E27/D27*100</f>
        <v>94.049266247379506</v>
      </c>
    </row>
    <row r="28" spans="1:13">
      <c r="A28" s="145" t="s">
        <v>250</v>
      </c>
      <c r="B28" s="87">
        <v>2141</v>
      </c>
      <c r="C28" s="149"/>
      <c r="D28" s="149"/>
      <c r="E28" s="149"/>
      <c r="F28" s="26">
        <f t="shared" si="1"/>
        <v>0</v>
      </c>
      <c r="G28" s="36"/>
    </row>
    <row r="29" spans="1:13">
      <c r="A29" s="145" t="s">
        <v>251</v>
      </c>
      <c r="B29" s="87">
        <v>2142</v>
      </c>
      <c r="C29" s="149"/>
      <c r="D29" s="149"/>
      <c r="E29" s="149"/>
      <c r="F29" s="26">
        <f t="shared" si="1"/>
        <v>0</v>
      </c>
      <c r="G29" s="36"/>
    </row>
    <row r="30" spans="1:13">
      <c r="A30" s="145" t="s">
        <v>252</v>
      </c>
      <c r="B30" s="87">
        <v>2143</v>
      </c>
      <c r="C30" s="149"/>
      <c r="D30" s="149"/>
      <c r="E30" s="149"/>
      <c r="F30" s="26">
        <f t="shared" si="1"/>
        <v>0</v>
      </c>
      <c r="G30" s="36"/>
    </row>
    <row r="31" spans="1:13">
      <c r="A31" s="145" t="s">
        <v>253</v>
      </c>
      <c r="B31" s="87">
        <v>2144</v>
      </c>
      <c r="C31" s="149">
        <v>674</v>
      </c>
      <c r="D31" s="149">
        <v>747</v>
      </c>
      <c r="E31" s="154">
        <f>'1. Фін результат'!E36*18/100</f>
        <v>702.18</v>
      </c>
      <c r="F31" s="26">
        <f t="shared" si="1"/>
        <v>-44.8200000000001</v>
      </c>
      <c r="G31" s="36">
        <f>E31/D31*100</f>
        <v>94</v>
      </c>
    </row>
    <row r="32" spans="1:13" s="138" customFormat="1">
      <c r="A32" s="145" t="s">
        <v>254</v>
      </c>
      <c r="B32" s="87">
        <v>2145</v>
      </c>
      <c r="C32" s="149"/>
      <c r="D32" s="149"/>
      <c r="E32" s="149"/>
      <c r="F32" s="26">
        <f t="shared" si="1"/>
        <v>0</v>
      </c>
      <c r="G32" s="36"/>
    </row>
    <row r="33" spans="1:9" ht="81">
      <c r="A33" s="145" t="s">
        <v>255</v>
      </c>
      <c r="B33" s="87" t="s">
        <v>256</v>
      </c>
      <c r="C33" s="149"/>
      <c r="D33" s="149"/>
      <c r="E33" s="149"/>
      <c r="F33" s="26">
        <f t="shared" si="1"/>
        <v>0</v>
      </c>
      <c r="G33" s="36"/>
    </row>
    <row r="34" spans="1:9">
      <c r="A34" s="145" t="s">
        <v>257</v>
      </c>
      <c r="B34" s="87" t="s">
        <v>258</v>
      </c>
      <c r="C34" s="149"/>
      <c r="D34" s="149"/>
      <c r="E34" s="149"/>
      <c r="F34" s="26">
        <f t="shared" si="1"/>
        <v>0</v>
      </c>
      <c r="G34" s="36"/>
    </row>
    <row r="35" spans="1:9" s="138" customFormat="1">
      <c r="A35" s="145" t="s">
        <v>259</v>
      </c>
      <c r="B35" s="87">
        <v>2146</v>
      </c>
      <c r="C35" s="149"/>
      <c r="D35" s="149"/>
      <c r="E35" s="149"/>
      <c r="F35" s="26">
        <f t="shared" si="1"/>
        <v>0</v>
      </c>
      <c r="G35" s="36"/>
    </row>
    <row r="36" spans="1:9">
      <c r="A36" s="145" t="s">
        <v>260</v>
      </c>
      <c r="B36" s="87">
        <v>2147</v>
      </c>
      <c r="C36" s="149">
        <v>56</v>
      </c>
      <c r="D36" s="149">
        <v>207</v>
      </c>
      <c r="E36" s="149">
        <f>'1. Фін результат'!E36*5/100</f>
        <v>195.05</v>
      </c>
      <c r="F36" s="26">
        <f t="shared" si="1"/>
        <v>-11.95</v>
      </c>
      <c r="G36" s="36">
        <f>E36/D36*100</f>
        <v>94.227053140096601</v>
      </c>
    </row>
    <row r="37" spans="1:9" s="138" customFormat="1" ht="40.5">
      <c r="A37" s="145" t="s">
        <v>67</v>
      </c>
      <c r="B37" s="87">
        <v>2150</v>
      </c>
      <c r="C37" s="149">
        <v>814</v>
      </c>
      <c r="D37" s="149">
        <v>913</v>
      </c>
      <c r="E37" s="149">
        <f>'1. Фін результат'!E108</f>
        <v>836</v>
      </c>
      <c r="F37" s="26">
        <f t="shared" si="1"/>
        <v>-77</v>
      </c>
      <c r="G37" s="36">
        <f>E37/D37*100</f>
        <v>91.566265060240994</v>
      </c>
    </row>
    <row r="38" spans="1:9" s="138" customFormat="1">
      <c r="A38" s="155" t="s">
        <v>261</v>
      </c>
      <c r="B38" s="152">
        <v>2200</v>
      </c>
      <c r="C38" s="149">
        <f>C21+C24+C25-C26+C27+C37</f>
        <v>1544</v>
      </c>
      <c r="D38" s="149">
        <f>D21+D24+D25-D26+D27+D37</f>
        <v>1867</v>
      </c>
      <c r="E38" s="149">
        <f>E21+E24+E25-E26+E27+E37</f>
        <v>1733.23</v>
      </c>
      <c r="F38" s="156">
        <f t="shared" si="1"/>
        <v>-133.77000000000001</v>
      </c>
      <c r="G38" s="157">
        <f>E38/D38*100</f>
        <v>92.835029459025193</v>
      </c>
    </row>
    <row r="39" spans="1:9" s="138" customFormat="1" ht="16.5" customHeight="1">
      <c r="A39" s="158"/>
      <c r="B39" s="140"/>
      <c r="C39" s="140"/>
      <c r="D39" s="140"/>
      <c r="E39" s="140"/>
      <c r="F39" s="140"/>
      <c r="G39" s="140"/>
    </row>
    <row r="40" spans="1:9" s="49" customFormat="1" ht="25.5" customHeight="1">
      <c r="A40" s="300" t="str">
        <f>'фінплан - зведені показники'!A78</f>
        <v>Директор КП "Інфо-Рада-Дніпро"</v>
      </c>
      <c r="B40" s="300"/>
      <c r="F40" s="257" t="s">
        <v>104</v>
      </c>
      <c r="G40" s="257"/>
    </row>
    <row r="41" spans="1:9" s="10" customFormat="1" ht="20.100000000000001" customHeight="1">
      <c r="A41" s="85" t="s">
        <v>262</v>
      </c>
      <c r="C41" s="280" t="s">
        <v>106</v>
      </c>
      <c r="D41" s="280"/>
      <c r="E41" s="49"/>
      <c r="F41" s="290" t="s">
        <v>225</v>
      </c>
      <c r="G41" s="290"/>
    </row>
    <row r="42" spans="1:9" s="140" customFormat="1" ht="29.25" customHeight="1">
      <c r="A42" s="159"/>
      <c r="H42" s="141"/>
      <c r="I42" s="141"/>
    </row>
    <row r="43" spans="1:9" s="73" customFormat="1" ht="80.25" customHeight="1">
      <c r="A43" s="291"/>
      <c r="B43" s="291"/>
      <c r="C43" s="291"/>
      <c r="D43" s="291"/>
      <c r="E43" s="291"/>
      <c r="F43" s="291"/>
      <c r="G43" s="291"/>
      <c r="H43" s="291"/>
    </row>
    <row r="44" spans="1:9" s="140" customFormat="1">
      <c r="A44" s="159"/>
      <c r="H44" s="141"/>
      <c r="I44" s="141"/>
    </row>
    <row r="45" spans="1:9" s="140" customFormat="1">
      <c r="A45" s="159"/>
      <c r="H45" s="141"/>
      <c r="I45" s="141"/>
    </row>
    <row r="46" spans="1:9" s="140" customFormat="1">
      <c r="A46" s="159"/>
      <c r="H46" s="141"/>
      <c r="I46" s="141"/>
    </row>
    <row r="47" spans="1:9" s="140" customFormat="1">
      <c r="A47" s="159"/>
      <c r="H47" s="141"/>
      <c r="I47" s="141"/>
    </row>
    <row r="48" spans="1:9" s="140" customFormat="1">
      <c r="A48" s="159"/>
      <c r="H48" s="141"/>
      <c r="I48" s="141"/>
    </row>
    <row r="49" spans="1:9" s="140" customFormat="1">
      <c r="A49" s="159"/>
      <c r="H49" s="141"/>
      <c r="I49" s="141"/>
    </row>
    <row r="50" spans="1:9" s="140" customFormat="1">
      <c r="A50" s="159"/>
      <c r="H50" s="141"/>
      <c r="I50" s="141"/>
    </row>
    <row r="51" spans="1:9" s="140" customFormat="1">
      <c r="A51" s="159"/>
      <c r="H51" s="141"/>
      <c r="I51" s="141"/>
    </row>
    <row r="52" spans="1:9" s="140" customFormat="1">
      <c r="A52" s="159"/>
      <c r="H52" s="141"/>
      <c r="I52" s="141"/>
    </row>
    <row r="53" spans="1:9" s="140" customFormat="1">
      <c r="A53" s="159"/>
      <c r="H53" s="141"/>
      <c r="I53" s="141"/>
    </row>
    <row r="54" spans="1:9" s="140" customFormat="1">
      <c r="A54" s="159"/>
      <c r="H54" s="141"/>
      <c r="I54" s="141"/>
    </row>
    <row r="55" spans="1:9" s="140" customFormat="1">
      <c r="A55" s="159"/>
      <c r="H55" s="141"/>
      <c r="I55" s="141"/>
    </row>
    <row r="56" spans="1:9" s="140" customFormat="1">
      <c r="A56" s="159"/>
      <c r="H56" s="141"/>
      <c r="I56" s="141"/>
    </row>
    <row r="57" spans="1:9" s="140" customFormat="1">
      <c r="A57" s="159"/>
      <c r="H57" s="141"/>
      <c r="I57" s="141"/>
    </row>
    <row r="58" spans="1:9" s="140" customFormat="1">
      <c r="A58" s="159"/>
      <c r="H58" s="141"/>
      <c r="I58" s="141"/>
    </row>
    <row r="59" spans="1:9" s="140" customFormat="1">
      <c r="A59" s="159"/>
      <c r="H59" s="141"/>
      <c r="I59" s="141"/>
    </row>
    <row r="60" spans="1:9" s="140" customFormat="1">
      <c r="A60" s="159"/>
      <c r="H60" s="141"/>
      <c r="I60" s="141"/>
    </row>
    <row r="61" spans="1:9" s="140" customFormat="1">
      <c r="A61" s="159"/>
      <c r="H61" s="141"/>
      <c r="I61" s="141"/>
    </row>
    <row r="62" spans="1:9" s="140" customFormat="1">
      <c r="A62" s="159"/>
      <c r="H62" s="141"/>
      <c r="I62" s="141"/>
    </row>
    <row r="63" spans="1:9" s="140" customFormat="1">
      <c r="A63" s="159"/>
      <c r="H63" s="141"/>
      <c r="I63" s="141"/>
    </row>
    <row r="64" spans="1:9" s="140" customFormat="1">
      <c r="A64" s="159"/>
      <c r="H64" s="141"/>
      <c r="I64" s="141"/>
    </row>
    <row r="65" spans="1:9" s="140" customFormat="1">
      <c r="A65" s="159"/>
      <c r="H65" s="141"/>
      <c r="I65" s="141"/>
    </row>
    <row r="66" spans="1:9" s="140" customFormat="1">
      <c r="A66" s="159"/>
      <c r="H66" s="141"/>
      <c r="I66" s="141"/>
    </row>
    <row r="67" spans="1:9" s="140" customFormat="1">
      <c r="A67" s="159"/>
      <c r="H67" s="141"/>
      <c r="I67" s="141"/>
    </row>
    <row r="68" spans="1:9" s="140" customFormat="1">
      <c r="A68" s="159"/>
      <c r="H68" s="141"/>
      <c r="I68" s="141"/>
    </row>
    <row r="69" spans="1:9" s="140" customFormat="1">
      <c r="A69" s="159"/>
      <c r="H69" s="141"/>
      <c r="I69" s="141"/>
    </row>
    <row r="70" spans="1:9" s="140" customFormat="1">
      <c r="A70" s="159"/>
      <c r="H70" s="141"/>
      <c r="I70" s="141"/>
    </row>
    <row r="71" spans="1:9" s="140" customFormat="1">
      <c r="A71" s="159"/>
      <c r="H71" s="141"/>
      <c r="I71" s="141"/>
    </row>
    <row r="72" spans="1:9" s="140" customFormat="1">
      <c r="A72" s="159"/>
      <c r="H72" s="141"/>
      <c r="I72" s="141"/>
    </row>
    <row r="73" spans="1:9" s="140" customFormat="1">
      <c r="A73" s="159"/>
      <c r="H73" s="141"/>
      <c r="I73" s="141"/>
    </row>
    <row r="74" spans="1:9" s="140" customFormat="1">
      <c r="A74" s="159"/>
      <c r="H74" s="141"/>
      <c r="I74" s="141"/>
    </row>
    <row r="75" spans="1:9" s="140" customFormat="1">
      <c r="A75" s="159"/>
      <c r="H75" s="141"/>
      <c r="I75" s="141"/>
    </row>
    <row r="76" spans="1:9" s="140" customFormat="1">
      <c r="A76" s="159"/>
      <c r="H76" s="141"/>
      <c r="I76" s="141"/>
    </row>
    <row r="77" spans="1:9" s="140" customFormat="1">
      <c r="A77" s="159"/>
      <c r="H77" s="141"/>
      <c r="I77" s="141"/>
    </row>
    <row r="78" spans="1:9" s="140" customFormat="1">
      <c r="A78" s="159"/>
      <c r="H78" s="141"/>
      <c r="I78" s="141"/>
    </row>
    <row r="79" spans="1:9" s="140" customFormat="1">
      <c r="A79" s="159"/>
      <c r="H79" s="141"/>
      <c r="I79" s="141"/>
    </row>
    <row r="80" spans="1:9" s="140" customFormat="1">
      <c r="A80" s="159"/>
      <c r="H80" s="141"/>
      <c r="I80" s="141"/>
    </row>
    <row r="81" spans="1:9" s="140" customFormat="1">
      <c r="A81" s="159"/>
      <c r="H81" s="141"/>
      <c r="I81" s="141"/>
    </row>
    <row r="82" spans="1:9" s="140" customFormat="1">
      <c r="A82" s="159"/>
      <c r="H82" s="141"/>
      <c r="I82" s="141"/>
    </row>
    <row r="83" spans="1:9" s="140" customFormat="1">
      <c r="A83" s="159"/>
      <c r="H83" s="141"/>
      <c r="I83" s="141"/>
    </row>
    <row r="84" spans="1:9" s="140" customFormat="1">
      <c r="A84" s="159"/>
      <c r="H84" s="141"/>
      <c r="I84" s="141"/>
    </row>
    <row r="85" spans="1:9" s="140" customFormat="1">
      <c r="A85" s="159"/>
      <c r="H85" s="141"/>
      <c r="I85" s="141"/>
    </row>
    <row r="86" spans="1:9" s="140" customFormat="1">
      <c r="A86" s="159"/>
      <c r="H86" s="141"/>
      <c r="I86" s="141"/>
    </row>
    <row r="87" spans="1:9" s="140" customFormat="1">
      <c r="A87" s="159"/>
      <c r="H87" s="141"/>
      <c r="I87" s="141"/>
    </row>
    <row r="88" spans="1:9" s="140" customFormat="1">
      <c r="A88" s="159"/>
      <c r="H88" s="141"/>
      <c r="I88" s="141"/>
    </row>
    <row r="89" spans="1:9" s="140" customFormat="1">
      <c r="A89" s="159"/>
      <c r="H89" s="141"/>
      <c r="I89" s="141"/>
    </row>
    <row r="90" spans="1:9" s="140" customFormat="1">
      <c r="A90" s="159"/>
      <c r="H90" s="141"/>
      <c r="I90" s="141"/>
    </row>
    <row r="91" spans="1:9" s="140" customFormat="1">
      <c r="A91" s="159"/>
      <c r="H91" s="141"/>
      <c r="I91" s="141"/>
    </row>
    <row r="92" spans="1:9" s="140" customFormat="1">
      <c r="A92" s="159"/>
      <c r="H92" s="141"/>
      <c r="I92" s="141"/>
    </row>
    <row r="93" spans="1:9" s="140" customFormat="1">
      <c r="A93" s="159"/>
      <c r="H93" s="141"/>
      <c r="I93" s="141"/>
    </row>
    <row r="94" spans="1:9" s="140" customFormat="1">
      <c r="A94" s="159"/>
      <c r="H94" s="141"/>
      <c r="I94" s="141"/>
    </row>
    <row r="95" spans="1:9" s="140" customFormat="1">
      <c r="A95" s="159"/>
      <c r="H95" s="141"/>
      <c r="I95" s="141"/>
    </row>
    <row r="96" spans="1:9" s="140" customFormat="1">
      <c r="A96" s="159"/>
      <c r="H96" s="141"/>
      <c r="I96" s="141"/>
    </row>
    <row r="97" spans="1:9" s="140" customFormat="1">
      <c r="A97" s="159"/>
      <c r="H97" s="141"/>
      <c r="I97" s="141"/>
    </row>
    <row r="98" spans="1:9" s="140" customFormat="1">
      <c r="A98" s="159"/>
      <c r="H98" s="141"/>
      <c r="I98" s="141"/>
    </row>
    <row r="99" spans="1:9" s="140" customFormat="1">
      <c r="A99" s="159"/>
      <c r="H99" s="141"/>
      <c r="I99" s="141"/>
    </row>
    <row r="100" spans="1:9" s="140" customFormat="1">
      <c r="A100" s="159"/>
      <c r="H100" s="141"/>
      <c r="I100" s="141"/>
    </row>
    <row r="101" spans="1:9" s="140" customFormat="1">
      <c r="A101" s="159"/>
      <c r="H101" s="141"/>
      <c r="I101" s="141"/>
    </row>
    <row r="102" spans="1:9" s="140" customFormat="1">
      <c r="A102" s="159"/>
      <c r="H102" s="141"/>
      <c r="I102" s="141"/>
    </row>
    <row r="103" spans="1:9" s="140" customFormat="1">
      <c r="A103" s="159"/>
      <c r="H103" s="141"/>
      <c r="I103" s="141"/>
    </row>
    <row r="104" spans="1:9" s="140" customFormat="1">
      <c r="A104" s="159"/>
      <c r="H104" s="141"/>
      <c r="I104" s="141"/>
    </row>
    <row r="105" spans="1:9" s="140" customFormat="1">
      <c r="A105" s="159"/>
      <c r="H105" s="141"/>
      <c r="I105" s="141"/>
    </row>
    <row r="106" spans="1:9" s="140" customFormat="1">
      <c r="A106" s="159"/>
      <c r="H106" s="141"/>
      <c r="I106" s="141"/>
    </row>
    <row r="107" spans="1:9" s="140" customFormat="1">
      <c r="A107" s="159"/>
      <c r="H107" s="141"/>
      <c r="I107" s="141"/>
    </row>
    <row r="108" spans="1:9" s="140" customFormat="1">
      <c r="A108" s="159"/>
      <c r="H108" s="141"/>
      <c r="I108" s="141"/>
    </row>
    <row r="109" spans="1:9" s="140" customFormat="1">
      <c r="A109" s="159"/>
      <c r="H109" s="141"/>
      <c r="I109" s="141"/>
    </row>
    <row r="110" spans="1:9" s="140" customFormat="1">
      <c r="A110" s="159"/>
      <c r="H110" s="141"/>
      <c r="I110" s="141"/>
    </row>
    <row r="111" spans="1:9" s="140" customFormat="1">
      <c r="A111" s="159"/>
      <c r="H111" s="141"/>
      <c r="I111" s="141"/>
    </row>
    <row r="112" spans="1:9" s="140" customFormat="1">
      <c r="A112" s="159"/>
      <c r="H112" s="141"/>
      <c r="I112" s="141"/>
    </row>
    <row r="113" spans="1:9" s="140" customFormat="1">
      <c r="A113" s="159"/>
      <c r="H113" s="141"/>
      <c r="I113" s="141"/>
    </row>
    <row r="114" spans="1:9" s="140" customFormat="1">
      <c r="A114" s="159"/>
      <c r="H114" s="141"/>
      <c r="I114" s="141"/>
    </row>
    <row r="115" spans="1:9" s="140" customFormat="1">
      <c r="A115" s="159"/>
      <c r="H115" s="141"/>
      <c r="I115" s="141"/>
    </row>
    <row r="116" spans="1:9" s="140" customFormat="1">
      <c r="A116" s="159"/>
      <c r="H116" s="141"/>
      <c r="I116" s="141"/>
    </row>
    <row r="117" spans="1:9" s="140" customFormat="1">
      <c r="A117" s="159"/>
      <c r="H117" s="141"/>
      <c r="I117" s="141"/>
    </row>
    <row r="118" spans="1:9" s="140" customFormat="1">
      <c r="A118" s="159"/>
      <c r="H118" s="141"/>
      <c r="I118" s="141"/>
    </row>
    <row r="119" spans="1:9" s="140" customFormat="1">
      <c r="A119" s="159"/>
      <c r="H119" s="141"/>
      <c r="I119" s="141"/>
    </row>
    <row r="120" spans="1:9" s="140" customFormat="1">
      <c r="A120" s="159"/>
      <c r="H120" s="141"/>
      <c r="I120" s="141"/>
    </row>
    <row r="121" spans="1:9" s="140" customFormat="1">
      <c r="A121" s="159"/>
      <c r="H121" s="141"/>
      <c r="I121" s="141"/>
    </row>
    <row r="122" spans="1:9" s="140" customFormat="1">
      <c r="A122" s="159"/>
      <c r="H122" s="141"/>
      <c r="I122" s="141"/>
    </row>
    <row r="123" spans="1:9" s="140" customFormat="1">
      <c r="A123" s="159"/>
      <c r="H123" s="141"/>
      <c r="I123" s="141"/>
    </row>
    <row r="124" spans="1:9" s="140" customFormat="1">
      <c r="A124" s="159"/>
      <c r="H124" s="141"/>
      <c r="I124" s="141"/>
    </row>
    <row r="125" spans="1:9" s="140" customFormat="1">
      <c r="A125" s="159"/>
      <c r="H125" s="141"/>
      <c r="I125" s="141"/>
    </row>
    <row r="126" spans="1:9" s="140" customFormat="1">
      <c r="A126" s="159"/>
      <c r="H126" s="141"/>
      <c r="I126" s="141"/>
    </row>
    <row r="127" spans="1:9" s="140" customFormat="1">
      <c r="A127" s="159"/>
      <c r="H127" s="141"/>
      <c r="I127" s="141"/>
    </row>
    <row r="128" spans="1:9" s="140" customFormat="1">
      <c r="A128" s="159"/>
      <c r="H128" s="141"/>
      <c r="I128" s="141"/>
    </row>
    <row r="129" spans="1:9" s="140" customFormat="1">
      <c r="A129" s="159"/>
      <c r="H129" s="141"/>
      <c r="I129" s="141"/>
    </row>
    <row r="130" spans="1:9" s="140" customFormat="1">
      <c r="A130" s="159"/>
      <c r="H130" s="141"/>
      <c r="I130" s="141"/>
    </row>
    <row r="131" spans="1:9" s="140" customFormat="1">
      <c r="A131" s="159"/>
      <c r="H131" s="141"/>
      <c r="I131" s="141"/>
    </row>
    <row r="132" spans="1:9" s="140" customFormat="1">
      <c r="A132" s="159"/>
      <c r="H132" s="141"/>
      <c r="I132" s="141"/>
    </row>
    <row r="133" spans="1:9" s="140" customFormat="1">
      <c r="A133" s="159"/>
      <c r="H133" s="141"/>
      <c r="I133" s="141"/>
    </row>
    <row r="134" spans="1:9" s="140" customFormat="1">
      <c r="A134" s="159"/>
      <c r="H134" s="141"/>
      <c r="I134" s="141"/>
    </row>
    <row r="135" spans="1:9" s="140" customFormat="1">
      <c r="A135" s="159"/>
      <c r="H135" s="141"/>
      <c r="I135" s="141"/>
    </row>
    <row r="136" spans="1:9" s="140" customFormat="1">
      <c r="A136" s="159"/>
      <c r="H136" s="141"/>
      <c r="I136" s="141"/>
    </row>
    <row r="137" spans="1:9" s="140" customFormat="1">
      <c r="A137" s="159"/>
      <c r="H137" s="141"/>
      <c r="I137" s="141"/>
    </row>
    <row r="138" spans="1:9" s="140" customFormat="1">
      <c r="A138" s="159"/>
      <c r="H138" s="141"/>
      <c r="I138" s="141"/>
    </row>
    <row r="139" spans="1:9" s="140" customFormat="1">
      <c r="A139" s="159"/>
      <c r="H139" s="141"/>
      <c r="I139" s="141"/>
    </row>
    <row r="140" spans="1:9" s="140" customFormat="1">
      <c r="A140" s="159"/>
      <c r="H140" s="141"/>
      <c r="I140" s="141"/>
    </row>
    <row r="141" spans="1:9" s="140" customFormat="1">
      <c r="A141" s="159"/>
      <c r="H141" s="141"/>
      <c r="I141" s="141"/>
    </row>
    <row r="142" spans="1:9" s="140" customFormat="1">
      <c r="A142" s="159"/>
      <c r="H142" s="141"/>
      <c r="I142" s="141"/>
    </row>
    <row r="143" spans="1:9" s="140" customFormat="1">
      <c r="A143" s="159"/>
      <c r="H143" s="141"/>
      <c r="I143" s="141"/>
    </row>
    <row r="144" spans="1:9" s="140" customFormat="1">
      <c r="A144" s="159"/>
      <c r="H144" s="141"/>
      <c r="I144" s="141"/>
    </row>
    <row r="145" spans="1:9" s="140" customFormat="1">
      <c r="A145" s="159"/>
      <c r="H145" s="141"/>
      <c r="I145" s="141"/>
    </row>
    <row r="146" spans="1:9" s="140" customFormat="1">
      <c r="A146" s="159"/>
      <c r="H146" s="141"/>
      <c r="I146" s="141"/>
    </row>
    <row r="147" spans="1:9" s="140" customFormat="1">
      <c r="A147" s="159"/>
      <c r="H147" s="141"/>
      <c r="I147" s="141"/>
    </row>
    <row r="148" spans="1:9" s="140" customFormat="1">
      <c r="A148" s="159"/>
      <c r="H148" s="141"/>
      <c r="I148" s="141"/>
    </row>
    <row r="149" spans="1:9" s="140" customFormat="1">
      <c r="A149" s="159"/>
      <c r="H149" s="141"/>
      <c r="I149" s="141"/>
    </row>
    <row r="150" spans="1:9" s="140" customFormat="1">
      <c r="A150" s="159"/>
      <c r="H150" s="141"/>
      <c r="I150" s="141"/>
    </row>
    <row r="151" spans="1:9" s="140" customFormat="1">
      <c r="A151" s="159"/>
      <c r="H151" s="141"/>
      <c r="I151" s="141"/>
    </row>
    <row r="152" spans="1:9" s="140" customFormat="1">
      <c r="A152" s="159"/>
      <c r="H152" s="141"/>
      <c r="I152" s="141"/>
    </row>
    <row r="153" spans="1:9" s="140" customFormat="1">
      <c r="A153" s="159"/>
      <c r="H153" s="141"/>
      <c r="I153" s="141"/>
    </row>
    <row r="154" spans="1:9" s="140" customFormat="1">
      <c r="A154" s="159"/>
      <c r="H154" s="141"/>
      <c r="I154" s="141"/>
    </row>
    <row r="155" spans="1:9" s="140" customFormat="1">
      <c r="A155" s="159"/>
      <c r="H155" s="141"/>
      <c r="I155" s="141"/>
    </row>
    <row r="156" spans="1:9" s="140" customFormat="1">
      <c r="A156" s="159"/>
      <c r="H156" s="141"/>
      <c r="I156" s="141"/>
    </row>
    <row r="157" spans="1:9" s="140" customFormat="1">
      <c r="A157" s="159"/>
      <c r="H157" s="141"/>
      <c r="I157" s="141"/>
    </row>
    <row r="158" spans="1:9" s="140" customFormat="1">
      <c r="A158" s="159"/>
      <c r="H158" s="141"/>
      <c r="I158" s="141"/>
    </row>
    <row r="159" spans="1:9" s="140" customFormat="1">
      <c r="A159" s="159"/>
      <c r="H159" s="141"/>
      <c r="I159" s="141"/>
    </row>
    <row r="160" spans="1:9" s="140" customFormat="1">
      <c r="A160" s="159"/>
      <c r="H160" s="141"/>
      <c r="I160" s="141"/>
    </row>
    <row r="161" spans="1:9" s="140" customFormat="1">
      <c r="A161" s="159"/>
      <c r="H161" s="141"/>
      <c r="I161" s="141"/>
    </row>
    <row r="162" spans="1:9" s="140" customFormat="1">
      <c r="A162" s="159"/>
      <c r="H162" s="141"/>
      <c r="I162" s="141"/>
    </row>
    <row r="163" spans="1:9" s="140" customFormat="1">
      <c r="A163" s="159"/>
      <c r="H163" s="141"/>
      <c r="I163" s="141"/>
    </row>
    <row r="164" spans="1:9" s="140" customFormat="1">
      <c r="A164" s="159"/>
      <c r="H164" s="141"/>
      <c r="I164" s="141"/>
    </row>
    <row r="165" spans="1:9" s="140" customFormat="1">
      <c r="A165" s="159"/>
      <c r="H165" s="141"/>
      <c r="I165" s="141"/>
    </row>
    <row r="166" spans="1:9" s="140" customFormat="1">
      <c r="A166" s="159"/>
      <c r="H166" s="141"/>
      <c r="I166" s="141"/>
    </row>
    <row r="167" spans="1:9" s="140" customFormat="1">
      <c r="A167" s="159"/>
      <c r="H167" s="141"/>
      <c r="I167" s="141"/>
    </row>
    <row r="168" spans="1:9" s="140" customFormat="1">
      <c r="A168" s="159"/>
      <c r="H168" s="141"/>
      <c r="I168" s="141"/>
    </row>
    <row r="169" spans="1:9" s="140" customFormat="1">
      <c r="A169" s="159"/>
      <c r="H169" s="141"/>
      <c r="I169" s="141"/>
    </row>
    <row r="170" spans="1:9" s="140" customFormat="1">
      <c r="A170" s="159"/>
      <c r="H170" s="141"/>
      <c r="I170" s="141"/>
    </row>
    <row r="171" spans="1:9" s="140" customFormat="1">
      <c r="A171" s="159"/>
      <c r="H171" s="141"/>
      <c r="I171" s="141"/>
    </row>
    <row r="172" spans="1:9" s="140" customFormat="1">
      <c r="A172" s="159"/>
      <c r="H172" s="141"/>
      <c r="I172" s="141"/>
    </row>
    <row r="173" spans="1:9" s="140" customFormat="1">
      <c r="A173" s="159"/>
      <c r="H173" s="141"/>
      <c r="I173" s="141"/>
    </row>
    <row r="174" spans="1:9" s="140" customFormat="1">
      <c r="A174" s="159"/>
      <c r="H174" s="141"/>
      <c r="I174" s="141"/>
    </row>
    <row r="175" spans="1:9" s="140" customFormat="1">
      <c r="A175" s="159"/>
      <c r="H175" s="141"/>
      <c r="I175" s="141"/>
    </row>
    <row r="176" spans="1:9" s="140" customFormat="1">
      <c r="A176" s="159"/>
      <c r="H176" s="141"/>
      <c r="I176" s="141"/>
    </row>
    <row r="177" spans="1:9" s="140" customFormat="1">
      <c r="A177" s="159"/>
      <c r="H177" s="141"/>
      <c r="I177" s="141"/>
    </row>
    <row r="178" spans="1:9" s="140" customFormat="1">
      <c r="A178" s="159"/>
      <c r="H178" s="141"/>
      <c r="I178" s="141"/>
    </row>
    <row r="179" spans="1:9" s="140" customFormat="1">
      <c r="A179" s="159"/>
      <c r="H179" s="141"/>
      <c r="I179" s="141"/>
    </row>
    <row r="180" spans="1:9" s="140" customFormat="1">
      <c r="A180" s="159"/>
      <c r="H180" s="141"/>
      <c r="I180" s="141"/>
    </row>
    <row r="181" spans="1:9" s="140" customFormat="1">
      <c r="A181" s="159"/>
      <c r="H181" s="141"/>
      <c r="I181" s="141"/>
    </row>
    <row r="182" spans="1:9" s="140" customFormat="1">
      <c r="A182" s="159"/>
      <c r="H182" s="141"/>
      <c r="I182" s="141"/>
    </row>
    <row r="183" spans="1:9" s="140" customFormat="1">
      <c r="A183" s="159"/>
      <c r="H183" s="141"/>
      <c r="I183" s="141"/>
    </row>
    <row r="184" spans="1:9" s="140" customFormat="1">
      <c r="A184" s="159"/>
      <c r="H184" s="141"/>
      <c r="I184" s="141"/>
    </row>
    <row r="185" spans="1:9" s="140" customFormat="1">
      <c r="A185" s="159"/>
      <c r="H185" s="141"/>
      <c r="I185" s="141"/>
    </row>
    <row r="186" spans="1:9" s="140" customFormat="1">
      <c r="A186" s="159"/>
      <c r="H186" s="141"/>
      <c r="I186" s="141"/>
    </row>
    <row r="187" spans="1:9" s="140" customFormat="1">
      <c r="A187" s="159"/>
      <c r="H187" s="141"/>
      <c r="I187" s="141"/>
    </row>
    <row r="188" spans="1:9" s="140" customFormat="1">
      <c r="A188" s="159"/>
      <c r="H188" s="141"/>
      <c r="I188" s="141"/>
    </row>
  </sheetData>
  <mergeCells count="12">
    <mergeCell ref="A3:G3"/>
    <mergeCell ref="D4:G4"/>
    <mergeCell ref="A7:G7"/>
    <mergeCell ref="A20:G20"/>
    <mergeCell ref="A40:B40"/>
    <mergeCell ref="F40:G40"/>
    <mergeCell ref="C41:D41"/>
    <mergeCell ref="F41:G41"/>
    <mergeCell ref="A43:H43"/>
    <mergeCell ref="A4:A5"/>
    <mergeCell ref="B4:B5"/>
    <mergeCell ref="C4:C5"/>
  </mergeCells>
  <pageMargins left="0.78740157480314998" right="0.39370078740157499" top="0.59055118110236204" bottom="0.53" header="0.196850393700787" footer="0.118110236220472"/>
  <pageSetup paperSize="9" scale="57" fitToHeight="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90"/>
  <sheetViews>
    <sheetView view="pageBreakPreview" topLeftCell="A60" zoomScale="75" zoomScaleNormal="70" zoomScaleSheetLayoutView="75" workbookViewId="0">
      <selection activeCell="E11" sqref="E11:E18"/>
    </sheetView>
  </sheetViews>
  <sheetFormatPr defaultColWidth="9.140625" defaultRowHeight="18.75" outlineLevelRow="1"/>
  <cols>
    <col min="1" max="1" width="60.140625" style="95" customWidth="1"/>
    <col min="2" max="2" width="12" style="95" customWidth="1"/>
    <col min="3" max="3" width="18.85546875" style="96" customWidth="1"/>
    <col min="4" max="4" width="13" style="95" customWidth="1"/>
    <col min="5" max="5" width="15.85546875" style="95" customWidth="1"/>
    <col min="6" max="6" width="16" style="95" customWidth="1"/>
    <col min="7" max="7" width="14.85546875" style="95" customWidth="1"/>
    <col min="8" max="8" width="9.7109375" style="97" customWidth="1"/>
    <col min="9" max="9" width="64.7109375" style="95" hidden="1" customWidth="1"/>
    <col min="10" max="11" width="9.140625" style="95"/>
    <col min="12" max="12" width="15.42578125" style="95" customWidth="1"/>
    <col min="13" max="16384" width="9.140625" style="95"/>
  </cols>
  <sheetData>
    <row r="1" spans="1:8" hidden="1" outlineLevel="1">
      <c r="G1" s="98" t="s">
        <v>108</v>
      </c>
    </row>
    <row r="2" spans="1:8" hidden="1" outlineLevel="1">
      <c r="G2" s="98" t="s">
        <v>263</v>
      </c>
    </row>
    <row r="3" spans="1:8" collapsed="1">
      <c r="A3" s="302" t="s">
        <v>264</v>
      </c>
      <c r="B3" s="302"/>
      <c r="C3" s="302"/>
      <c r="D3" s="302"/>
      <c r="E3" s="302"/>
      <c r="F3" s="302"/>
      <c r="G3" s="302"/>
    </row>
    <row r="4" spans="1:8">
      <c r="A4" s="100"/>
      <c r="B4" s="100"/>
      <c r="C4" s="101"/>
      <c r="D4" s="100"/>
      <c r="E4" s="100"/>
      <c r="F4" s="100"/>
      <c r="G4" s="100"/>
    </row>
    <row r="5" spans="1:8" ht="39" customHeight="1">
      <c r="A5" s="307" t="s">
        <v>37</v>
      </c>
      <c r="B5" s="308" t="s">
        <v>265</v>
      </c>
      <c r="C5" s="309" t="s">
        <v>39</v>
      </c>
      <c r="D5" s="303" t="s">
        <v>40</v>
      </c>
      <c r="E5" s="303"/>
      <c r="F5" s="303"/>
      <c r="G5" s="303"/>
    </row>
    <row r="6" spans="1:8" ht="38.25" customHeight="1">
      <c r="A6" s="307"/>
      <c r="B6" s="308"/>
      <c r="C6" s="310"/>
      <c r="D6" s="248" t="s">
        <v>42</v>
      </c>
      <c r="E6" s="102" t="s">
        <v>43</v>
      </c>
      <c r="F6" s="104" t="s">
        <v>44</v>
      </c>
      <c r="G6" s="104" t="s">
        <v>45</v>
      </c>
    </row>
    <row r="7" spans="1:8">
      <c r="A7" s="102">
        <v>1</v>
      </c>
      <c r="B7" s="103">
        <v>2</v>
      </c>
      <c r="C7" s="105">
        <v>3</v>
      </c>
      <c r="D7" s="248">
        <v>4</v>
      </c>
      <c r="E7" s="103">
        <v>5</v>
      </c>
      <c r="F7" s="102">
        <v>6</v>
      </c>
      <c r="G7" s="103">
        <v>7</v>
      </c>
    </row>
    <row r="8" spans="1:8" s="92" customFormat="1">
      <c r="A8" s="304" t="s">
        <v>266</v>
      </c>
      <c r="B8" s="305"/>
      <c r="C8" s="305"/>
      <c r="D8" s="305"/>
      <c r="E8" s="305"/>
      <c r="F8" s="305"/>
      <c r="G8" s="306"/>
      <c r="H8" s="106"/>
    </row>
    <row r="9" spans="1:8" ht="37.5">
      <c r="A9" s="107" t="s">
        <v>267</v>
      </c>
      <c r="B9" s="108">
        <v>1170</v>
      </c>
      <c r="C9" s="109">
        <f>'1. Фін результат'!C83</f>
        <v>0</v>
      </c>
      <c r="D9" s="109"/>
      <c r="E9" s="109">
        <f>'1. Фін результат'!E83</f>
        <v>0</v>
      </c>
      <c r="F9" s="109">
        <f>E9-D9</f>
        <v>0</v>
      </c>
      <c r="G9" s="110"/>
    </row>
    <row r="10" spans="1:8">
      <c r="A10" s="107" t="s">
        <v>268</v>
      </c>
      <c r="B10" s="111"/>
      <c r="C10" s="109"/>
      <c r="D10" s="112"/>
      <c r="E10" s="109"/>
      <c r="F10" s="109"/>
      <c r="G10" s="110"/>
    </row>
    <row r="11" spans="1:8">
      <c r="A11" s="107" t="s">
        <v>269</v>
      </c>
      <c r="B11" s="108">
        <v>3000</v>
      </c>
      <c r="C11" s="109">
        <f>'1. Фін результат'!C109</f>
        <v>7715</v>
      </c>
      <c r="D11" s="464">
        <v>2824</v>
      </c>
      <c r="E11" s="109">
        <v>2681</v>
      </c>
      <c r="F11" s="109">
        <f t="shared" ref="F11:F30" si="0">E11-D11</f>
        <v>-143</v>
      </c>
      <c r="G11" s="110"/>
    </row>
    <row r="12" spans="1:8">
      <c r="A12" s="107" t="s">
        <v>270</v>
      </c>
      <c r="B12" s="108">
        <v>3010</v>
      </c>
      <c r="C12" s="109"/>
      <c r="D12" s="464"/>
      <c r="E12" s="109"/>
      <c r="F12" s="109"/>
      <c r="G12" s="110"/>
    </row>
    <row r="13" spans="1:8" ht="37.5">
      <c r="A13" s="107" t="s">
        <v>271</v>
      </c>
      <c r="B13" s="108">
        <v>3020</v>
      </c>
      <c r="C13" s="109"/>
      <c r="D13" s="464"/>
      <c r="E13" s="109"/>
      <c r="F13" s="109"/>
      <c r="G13" s="110"/>
    </row>
    <row r="14" spans="1:8" ht="37.5">
      <c r="A14" s="107" t="s">
        <v>272</v>
      </c>
      <c r="B14" s="108">
        <v>3030</v>
      </c>
      <c r="C14" s="109">
        <v>2518</v>
      </c>
      <c r="D14" s="464">
        <f>D15</f>
        <v>-2824</v>
      </c>
      <c r="E14" s="109">
        <f>SUM(E15:E21)</f>
        <v>910</v>
      </c>
      <c r="F14" s="109">
        <f t="shared" si="0"/>
        <v>3734</v>
      </c>
      <c r="G14" s="110"/>
    </row>
    <row r="15" spans="1:8" ht="54.95" customHeight="1">
      <c r="A15" s="107" t="s">
        <v>273</v>
      </c>
      <c r="B15" s="108" t="s">
        <v>274</v>
      </c>
      <c r="C15" s="109">
        <v>-97260</v>
      </c>
      <c r="D15" s="464">
        <v>-2824</v>
      </c>
      <c r="E15" s="109">
        <f>-'1. Фін результат'!E26</f>
        <v>-6173</v>
      </c>
      <c r="F15" s="109">
        <f t="shared" si="0"/>
        <v>-3349</v>
      </c>
      <c r="G15" s="110"/>
    </row>
    <row r="16" spans="1:8" ht="27" customHeight="1">
      <c r="A16" s="107" t="s">
        <v>275</v>
      </c>
      <c r="B16" s="108" t="s">
        <v>276</v>
      </c>
      <c r="C16" s="109">
        <v>2761</v>
      </c>
      <c r="D16" s="109"/>
      <c r="E16" s="115">
        <v>7825</v>
      </c>
      <c r="F16" s="109">
        <f t="shared" si="0"/>
        <v>7825</v>
      </c>
      <c r="G16" s="110"/>
      <c r="H16" s="113"/>
    </row>
    <row r="17" spans="1:12" ht="37.5">
      <c r="A17" s="107" t="s">
        <v>277</v>
      </c>
      <c r="B17" s="108" t="s">
        <v>278</v>
      </c>
      <c r="C17" s="109">
        <v>-19172</v>
      </c>
      <c r="D17" s="109"/>
      <c r="E17" s="115">
        <v>-6149</v>
      </c>
      <c r="F17" s="109">
        <f t="shared" si="0"/>
        <v>-6149</v>
      </c>
      <c r="G17" s="110"/>
    </row>
    <row r="18" spans="1:12">
      <c r="A18" s="107" t="s">
        <v>279</v>
      </c>
      <c r="B18" s="108" t="s">
        <v>280</v>
      </c>
      <c r="C18" s="109">
        <v>124772</v>
      </c>
      <c r="D18" s="109"/>
      <c r="E18" s="115">
        <v>5407</v>
      </c>
      <c r="F18" s="109">
        <f t="shared" si="0"/>
        <v>5407</v>
      </c>
      <c r="G18" s="110"/>
    </row>
    <row r="19" spans="1:12">
      <c r="A19" s="107" t="s">
        <v>281</v>
      </c>
      <c r="B19" s="108" t="s">
        <v>282</v>
      </c>
      <c r="C19" s="109">
        <v>-8583</v>
      </c>
      <c r="D19" s="109"/>
      <c r="E19" s="114"/>
      <c r="F19" s="109">
        <f t="shared" si="0"/>
        <v>0</v>
      </c>
      <c r="G19" s="110"/>
    </row>
    <row r="20" spans="1:12" ht="37.5">
      <c r="A20" s="107" t="s">
        <v>283</v>
      </c>
      <c r="B20" s="108" t="s">
        <v>284</v>
      </c>
      <c r="C20" s="109"/>
      <c r="D20" s="109"/>
      <c r="E20" s="115"/>
      <c r="F20" s="109">
        <f t="shared" si="0"/>
        <v>0</v>
      </c>
      <c r="G20" s="110"/>
    </row>
    <row r="21" spans="1:12">
      <c r="A21" s="107" t="s">
        <v>285</v>
      </c>
      <c r="B21" s="108" t="s">
        <v>286</v>
      </c>
      <c r="C21" s="109"/>
      <c r="D21" s="109"/>
      <c r="E21" s="115"/>
      <c r="F21" s="109"/>
      <c r="G21" s="110"/>
    </row>
    <row r="22" spans="1:12" ht="37.5">
      <c r="A22" s="116" t="s">
        <v>287</v>
      </c>
      <c r="B22" s="108">
        <v>3040</v>
      </c>
      <c r="C22" s="109">
        <f>C9+C11+C12+C13+C14</f>
        <v>10233</v>
      </c>
      <c r="D22" s="109">
        <f>D9+D11+D12+D13+D14</f>
        <v>0</v>
      </c>
      <c r="E22" s="115">
        <f>E9+E11+E12+E13+E14</f>
        <v>3591</v>
      </c>
      <c r="F22" s="109">
        <f t="shared" si="0"/>
        <v>3591</v>
      </c>
      <c r="G22" s="110"/>
      <c r="L22" s="123"/>
    </row>
    <row r="23" spans="1:12" ht="37.5">
      <c r="A23" s="107" t="s">
        <v>288</v>
      </c>
      <c r="B23" s="108">
        <v>3050</v>
      </c>
      <c r="C23" s="109">
        <f>C24</f>
        <v>438</v>
      </c>
      <c r="D23" s="109"/>
      <c r="E23" s="115">
        <f>SUM(E24:E25)</f>
        <v>36</v>
      </c>
      <c r="F23" s="109">
        <f t="shared" si="0"/>
        <v>36</v>
      </c>
      <c r="G23" s="110"/>
    </row>
    <row r="24" spans="1:12" ht="37.5">
      <c r="A24" s="107" t="s">
        <v>289</v>
      </c>
      <c r="B24" s="108" t="s">
        <v>290</v>
      </c>
      <c r="C24" s="109">
        <v>438</v>
      </c>
      <c r="D24" s="109"/>
      <c r="E24" s="115">
        <v>36</v>
      </c>
      <c r="F24" s="109">
        <f t="shared" si="0"/>
        <v>36</v>
      </c>
      <c r="G24" s="110"/>
      <c r="L24" s="123"/>
    </row>
    <row r="25" spans="1:12">
      <c r="A25" s="107" t="s">
        <v>291</v>
      </c>
      <c r="B25" s="108" t="s">
        <v>292</v>
      </c>
      <c r="C25" s="109"/>
      <c r="D25" s="109"/>
      <c r="E25" s="115">
        <v>0</v>
      </c>
      <c r="F25" s="109"/>
      <c r="G25" s="110"/>
      <c r="L25" s="123"/>
    </row>
    <row r="26" spans="1:12" ht="37.5">
      <c r="A26" s="107" t="s">
        <v>293</v>
      </c>
      <c r="B26" s="108">
        <v>3060</v>
      </c>
      <c r="C26" s="109">
        <f>C27</f>
        <v>1943</v>
      </c>
      <c r="D26" s="109"/>
      <c r="E26" s="115">
        <f>SUM(E27)</f>
        <v>1820</v>
      </c>
      <c r="F26" s="109">
        <f t="shared" si="0"/>
        <v>1820</v>
      </c>
      <c r="G26" s="110"/>
    </row>
    <row r="27" spans="1:12" ht="39" customHeight="1">
      <c r="A27" s="107" t="s">
        <v>294</v>
      </c>
      <c r="B27" s="108" t="s">
        <v>295</v>
      </c>
      <c r="C27" s="109">
        <v>1943</v>
      </c>
      <c r="D27" s="109"/>
      <c r="E27" s="109">
        <v>1820</v>
      </c>
      <c r="F27" s="109">
        <f t="shared" si="0"/>
        <v>1820</v>
      </c>
      <c r="G27" s="110"/>
    </row>
    <row r="28" spans="1:12" ht="33" customHeight="1">
      <c r="A28" s="116" t="s">
        <v>296</v>
      </c>
      <c r="B28" s="108">
        <v>3070</v>
      </c>
      <c r="C28" s="109">
        <v>12614</v>
      </c>
      <c r="D28" s="117">
        <f>D22+D23+D26</f>
        <v>0</v>
      </c>
      <c r="E28" s="117">
        <f>E22+E23+E26</f>
        <v>5447</v>
      </c>
      <c r="F28" s="109">
        <f t="shared" si="0"/>
        <v>5447</v>
      </c>
      <c r="G28" s="110"/>
    </row>
    <row r="29" spans="1:12">
      <c r="A29" s="107" t="s">
        <v>297</v>
      </c>
      <c r="B29" s="108">
        <v>3080</v>
      </c>
      <c r="C29" s="109">
        <f>'1. Фін результат'!C84</f>
        <v>0</v>
      </c>
      <c r="D29" s="109">
        <f>'1. Фін результат'!D84</f>
        <v>0</v>
      </c>
      <c r="E29" s="109">
        <v>0</v>
      </c>
      <c r="F29" s="109"/>
      <c r="G29" s="110"/>
    </row>
    <row r="30" spans="1:12" ht="37.5">
      <c r="A30" s="118" t="s">
        <v>298</v>
      </c>
      <c r="B30" s="108">
        <v>3090</v>
      </c>
      <c r="C30" s="109">
        <f>C28-C29</f>
        <v>12614</v>
      </c>
      <c r="D30" s="109">
        <f>D28-D29</f>
        <v>0</v>
      </c>
      <c r="E30" s="109">
        <f>E28-E29</f>
        <v>5447</v>
      </c>
      <c r="F30" s="109">
        <f t="shared" si="0"/>
        <v>5447</v>
      </c>
      <c r="G30" s="110"/>
      <c r="H30" s="113"/>
      <c r="I30" s="95" t="s">
        <v>299</v>
      </c>
    </row>
    <row r="31" spans="1:12">
      <c r="A31" s="304" t="s">
        <v>300</v>
      </c>
      <c r="B31" s="305"/>
      <c r="C31" s="305"/>
      <c r="D31" s="305"/>
      <c r="E31" s="305"/>
      <c r="F31" s="305"/>
      <c r="G31" s="306"/>
    </row>
    <row r="32" spans="1:12">
      <c r="A32" s="116" t="s">
        <v>301</v>
      </c>
      <c r="B32" s="108"/>
      <c r="C32" s="109"/>
      <c r="D32" s="109"/>
      <c r="E32" s="109"/>
      <c r="F32" s="109"/>
      <c r="G32" s="110"/>
    </row>
    <row r="33" spans="1:8">
      <c r="A33" s="119" t="s">
        <v>302</v>
      </c>
      <c r="B33" s="108">
        <v>3200</v>
      </c>
      <c r="C33" s="109"/>
      <c r="D33" s="109"/>
      <c r="E33" s="109"/>
      <c r="F33" s="109"/>
      <c r="G33" s="110"/>
    </row>
    <row r="34" spans="1:8">
      <c r="A34" s="119" t="s">
        <v>303</v>
      </c>
      <c r="B34" s="108">
        <v>3210</v>
      </c>
      <c r="C34" s="109"/>
      <c r="D34" s="109"/>
      <c r="E34" s="109"/>
      <c r="F34" s="109"/>
      <c r="G34" s="110"/>
    </row>
    <row r="35" spans="1:8">
      <c r="A35" s="119" t="s">
        <v>304</v>
      </c>
      <c r="B35" s="108">
        <v>3220</v>
      </c>
      <c r="C35" s="109"/>
      <c r="D35" s="109"/>
      <c r="E35" s="109"/>
      <c r="F35" s="109"/>
      <c r="G35" s="110"/>
    </row>
    <row r="36" spans="1:8">
      <c r="A36" s="107" t="s">
        <v>305</v>
      </c>
      <c r="B36" s="108"/>
      <c r="C36" s="109"/>
      <c r="D36" s="109"/>
      <c r="E36" s="109"/>
      <c r="F36" s="109"/>
      <c r="G36" s="110"/>
      <c r="H36" s="95"/>
    </row>
    <row r="37" spans="1:8">
      <c r="A37" s="119" t="s">
        <v>306</v>
      </c>
      <c r="B37" s="108">
        <v>3230</v>
      </c>
      <c r="C37" s="109"/>
      <c r="D37" s="109"/>
      <c r="E37" s="109"/>
      <c r="F37" s="109"/>
      <c r="G37" s="110"/>
      <c r="H37" s="95"/>
    </row>
    <row r="38" spans="1:8">
      <c r="A38" s="119" t="s">
        <v>307</v>
      </c>
      <c r="B38" s="108">
        <v>3240</v>
      </c>
      <c r="C38" s="109"/>
      <c r="D38" s="109"/>
      <c r="E38" s="109"/>
      <c r="F38" s="109"/>
      <c r="G38" s="110"/>
      <c r="H38" s="95"/>
    </row>
    <row r="39" spans="1:8">
      <c r="A39" s="107" t="s">
        <v>308</v>
      </c>
      <c r="B39" s="108">
        <v>3250</v>
      </c>
      <c r="C39" s="109"/>
      <c r="D39" s="109"/>
      <c r="E39" s="109"/>
      <c r="F39" s="109"/>
      <c r="G39" s="110"/>
      <c r="H39" s="95"/>
    </row>
    <row r="40" spans="1:8">
      <c r="A40" s="119" t="s">
        <v>309</v>
      </c>
      <c r="B40" s="108">
        <v>3260</v>
      </c>
      <c r="C40" s="109"/>
      <c r="D40" s="109"/>
      <c r="E40" s="109"/>
      <c r="F40" s="109"/>
      <c r="G40" s="110"/>
      <c r="H40" s="95"/>
    </row>
    <row r="41" spans="1:8">
      <c r="A41" s="116" t="s">
        <v>310</v>
      </c>
      <c r="B41" s="108"/>
      <c r="C41" s="109"/>
      <c r="D41" s="109"/>
      <c r="E41" s="109"/>
      <c r="F41" s="109"/>
      <c r="G41" s="110"/>
      <c r="H41" s="95"/>
    </row>
    <row r="42" spans="1:8" ht="37.5">
      <c r="A42" s="119" t="s">
        <v>311</v>
      </c>
      <c r="B42" s="108">
        <v>3270</v>
      </c>
      <c r="C42" s="109">
        <f>SUM(C43)</f>
        <v>74047</v>
      </c>
      <c r="D42" s="464">
        <f>D43</f>
        <v>0</v>
      </c>
      <c r="E42" s="109"/>
      <c r="F42" s="109"/>
      <c r="G42" s="110"/>
      <c r="H42" s="95"/>
    </row>
    <row r="43" spans="1:8">
      <c r="A43" s="119" t="s">
        <v>312</v>
      </c>
      <c r="B43" s="108" t="s">
        <v>313</v>
      </c>
      <c r="C43" s="109">
        <v>74047</v>
      </c>
      <c r="D43" s="464"/>
      <c r="E43" s="109"/>
      <c r="F43" s="109"/>
      <c r="G43" s="110"/>
      <c r="H43" s="95"/>
    </row>
    <row r="44" spans="1:8">
      <c r="A44" s="119" t="s">
        <v>314</v>
      </c>
      <c r="B44" s="108">
        <v>3280</v>
      </c>
      <c r="C44" s="109"/>
      <c r="D44" s="464"/>
      <c r="E44" s="109"/>
      <c r="F44" s="109"/>
      <c r="G44" s="110"/>
      <c r="H44" s="95"/>
    </row>
    <row r="45" spans="1:8" ht="37.5">
      <c r="A45" s="119" t="s">
        <v>315</v>
      </c>
      <c r="B45" s="108">
        <v>3290</v>
      </c>
      <c r="C45" s="109"/>
      <c r="D45" s="464"/>
      <c r="E45" s="109">
        <v>0</v>
      </c>
      <c r="F45" s="109"/>
      <c r="G45" s="110"/>
      <c r="H45" s="95"/>
    </row>
    <row r="46" spans="1:8">
      <c r="A46" s="119" t="s">
        <v>316</v>
      </c>
      <c r="B46" s="108">
        <v>3300</v>
      </c>
      <c r="C46" s="109"/>
      <c r="D46" s="464"/>
      <c r="E46" s="109"/>
      <c r="F46" s="109"/>
      <c r="G46" s="110"/>
      <c r="H46" s="95"/>
    </row>
    <row r="47" spans="1:8">
      <c r="A47" s="119" t="s">
        <v>317</v>
      </c>
      <c r="B47" s="108">
        <v>3310</v>
      </c>
      <c r="C47" s="109"/>
      <c r="D47" s="464"/>
      <c r="E47" s="109"/>
      <c r="F47" s="109"/>
      <c r="G47" s="110"/>
      <c r="H47" s="95"/>
    </row>
    <row r="48" spans="1:8" ht="37.5">
      <c r="A48" s="116" t="s">
        <v>318</v>
      </c>
      <c r="B48" s="108">
        <v>3320</v>
      </c>
      <c r="C48" s="109">
        <f>C33+C34+C35+C36+C39+C40-C42-C44-C45-C46-C47</f>
        <v>-74047</v>
      </c>
      <c r="D48" s="464">
        <f>D33+D34+D35+D36+D39+D40-D42-D44-D45-D46-D47</f>
        <v>0</v>
      </c>
      <c r="E48" s="109">
        <f>E33+E34+E35+E36+E39+E40-E42-E44-E45-E46-E47</f>
        <v>0</v>
      </c>
      <c r="F48" s="109"/>
      <c r="G48" s="110"/>
      <c r="H48" s="95"/>
    </row>
    <row r="49" spans="1:13">
      <c r="A49" s="304" t="s">
        <v>319</v>
      </c>
      <c r="B49" s="305"/>
      <c r="C49" s="305"/>
      <c r="D49" s="305"/>
      <c r="E49" s="305"/>
      <c r="F49" s="305"/>
      <c r="G49" s="306"/>
      <c r="H49" s="95"/>
    </row>
    <row r="50" spans="1:13">
      <c r="A50" s="116" t="s">
        <v>301</v>
      </c>
      <c r="B50" s="108"/>
      <c r="C50" s="109"/>
      <c r="D50" s="109"/>
      <c r="E50" s="109"/>
      <c r="F50" s="109"/>
      <c r="G50" s="110"/>
      <c r="H50" s="95"/>
    </row>
    <row r="51" spans="1:13">
      <c r="A51" s="107" t="s">
        <v>320</v>
      </c>
      <c r="B51" s="108">
        <v>3400</v>
      </c>
      <c r="C51" s="109"/>
      <c r="D51" s="109"/>
      <c r="E51" s="109"/>
      <c r="F51" s="109"/>
      <c r="G51" s="110"/>
      <c r="H51" s="95"/>
    </row>
    <row r="52" spans="1:13" ht="37.5">
      <c r="A52" s="119" t="s">
        <v>321</v>
      </c>
      <c r="B52" s="111"/>
      <c r="C52" s="120"/>
      <c r="D52" s="120"/>
      <c r="E52" s="120"/>
      <c r="F52" s="120"/>
      <c r="G52" s="111"/>
    </row>
    <row r="53" spans="1:13">
      <c r="A53" s="119" t="s">
        <v>322</v>
      </c>
      <c r="B53" s="108">
        <v>3410</v>
      </c>
      <c r="C53" s="109"/>
      <c r="D53" s="109"/>
      <c r="E53" s="109"/>
      <c r="F53" s="109"/>
      <c r="G53" s="110"/>
    </row>
    <row r="54" spans="1:13">
      <c r="A54" s="119" t="s">
        <v>323</v>
      </c>
      <c r="B54" s="108">
        <v>3420</v>
      </c>
      <c r="C54" s="109"/>
      <c r="D54" s="109"/>
      <c r="E54" s="109"/>
      <c r="F54" s="109"/>
      <c r="G54" s="110"/>
    </row>
    <row r="55" spans="1:13">
      <c r="A55" s="119" t="s">
        <v>324</v>
      </c>
      <c r="B55" s="108">
        <v>3430</v>
      </c>
      <c r="C55" s="109"/>
      <c r="D55" s="109"/>
      <c r="E55" s="109"/>
      <c r="F55" s="109"/>
      <c r="G55" s="110"/>
    </row>
    <row r="56" spans="1:13" ht="37.5">
      <c r="A56" s="119" t="s">
        <v>325</v>
      </c>
      <c r="B56" s="108"/>
      <c r="C56" s="109"/>
      <c r="D56" s="109"/>
      <c r="E56" s="109"/>
      <c r="F56" s="109"/>
      <c r="G56" s="110"/>
    </row>
    <row r="57" spans="1:13">
      <c r="A57" s="119" t="s">
        <v>322</v>
      </c>
      <c r="B57" s="108">
        <v>3440</v>
      </c>
      <c r="C57" s="109"/>
      <c r="D57" s="109"/>
      <c r="E57" s="109"/>
      <c r="F57" s="109"/>
      <c r="G57" s="110"/>
    </row>
    <row r="58" spans="1:13">
      <c r="A58" s="119" t="s">
        <v>323</v>
      </c>
      <c r="B58" s="108">
        <v>3450</v>
      </c>
      <c r="C58" s="109"/>
      <c r="D58" s="109"/>
      <c r="E58" s="109"/>
      <c r="F58" s="109"/>
      <c r="G58" s="110"/>
    </row>
    <row r="59" spans="1:13">
      <c r="A59" s="119" t="s">
        <v>324</v>
      </c>
      <c r="B59" s="108">
        <v>3460</v>
      </c>
      <c r="C59" s="109"/>
      <c r="D59" s="109"/>
      <c r="E59" s="109"/>
      <c r="F59" s="109"/>
      <c r="G59" s="110"/>
    </row>
    <row r="60" spans="1:13">
      <c r="A60" s="119" t="s">
        <v>326</v>
      </c>
      <c r="B60" s="108">
        <v>3470</v>
      </c>
      <c r="C60" s="109"/>
      <c r="D60" s="464">
        <f>D62+D61</f>
        <v>0</v>
      </c>
      <c r="E60" s="109">
        <f>E61+E62</f>
        <v>0</v>
      </c>
      <c r="F60" s="109"/>
      <c r="G60" s="110"/>
    </row>
    <row r="61" spans="1:13" ht="36.75" customHeight="1">
      <c r="A61" s="121" t="s">
        <v>327</v>
      </c>
      <c r="B61" s="108" t="s">
        <v>328</v>
      </c>
      <c r="C61" s="109"/>
      <c r="D61" s="112"/>
      <c r="E61" s="109"/>
      <c r="F61" s="109"/>
      <c r="G61" s="110"/>
      <c r="I61" s="97"/>
      <c r="J61" s="97"/>
      <c r="K61" s="97"/>
      <c r="L61" s="97"/>
      <c r="M61" s="97"/>
    </row>
    <row r="62" spans="1:13" ht="39.75" customHeight="1">
      <c r="A62" s="122" t="s">
        <v>329</v>
      </c>
      <c r="B62" s="108" t="s">
        <v>330</v>
      </c>
      <c r="C62" s="109"/>
      <c r="D62" s="112"/>
      <c r="E62" s="109"/>
      <c r="F62" s="109"/>
      <c r="G62" s="110"/>
      <c r="I62" s="97"/>
      <c r="J62" s="97"/>
      <c r="K62" s="97"/>
      <c r="L62" s="97"/>
      <c r="M62" s="97"/>
    </row>
    <row r="63" spans="1:13">
      <c r="A63" s="119" t="s">
        <v>331</v>
      </c>
      <c r="B63" s="108">
        <v>3480</v>
      </c>
      <c r="C63" s="109">
        <f>C65</f>
        <v>78057</v>
      </c>
      <c r="D63" s="109"/>
      <c r="E63" s="109">
        <f>SUM(E65)</f>
        <v>0</v>
      </c>
      <c r="F63" s="109"/>
      <c r="G63" s="110"/>
    </row>
    <row r="64" spans="1:13" hidden="1">
      <c r="A64" s="119"/>
      <c r="B64" s="108" t="s">
        <v>332</v>
      </c>
      <c r="C64" s="109">
        <v>15957</v>
      </c>
      <c r="D64" s="109"/>
      <c r="E64" s="109"/>
      <c r="F64" s="109"/>
      <c r="G64" s="110"/>
    </row>
    <row r="65" spans="1:13">
      <c r="A65" s="119" t="s">
        <v>333</v>
      </c>
      <c r="B65" s="108" t="s">
        <v>332</v>
      </c>
      <c r="C65" s="109">
        <v>78057</v>
      </c>
      <c r="D65" s="109"/>
      <c r="E65" s="109"/>
      <c r="F65" s="109"/>
      <c r="G65" s="110"/>
    </row>
    <row r="66" spans="1:13">
      <c r="A66" s="116" t="s">
        <v>310</v>
      </c>
      <c r="B66" s="108"/>
      <c r="C66" s="109"/>
      <c r="D66" s="109"/>
      <c r="E66" s="109"/>
      <c r="F66" s="109"/>
      <c r="G66" s="110"/>
    </row>
    <row r="67" spans="1:13" ht="37.5">
      <c r="A67" s="119" t="s">
        <v>334</v>
      </c>
      <c r="B67" s="108">
        <v>3490</v>
      </c>
      <c r="C67" s="109">
        <f>'2. Розрахунки з бюджетом'!C9</f>
        <v>0</v>
      </c>
      <c r="D67" s="109">
        <f>'2. Розрахунки з бюджетом'!D9</f>
        <v>0</v>
      </c>
      <c r="E67" s="109">
        <f>'2. Розрахунки з бюджетом'!E9</f>
        <v>0</v>
      </c>
      <c r="F67" s="109"/>
      <c r="G67" s="110"/>
    </row>
    <row r="68" spans="1:13">
      <c r="A68" s="119" t="s">
        <v>335</v>
      </c>
      <c r="B68" s="108">
        <v>3500</v>
      </c>
      <c r="C68" s="109"/>
      <c r="D68" s="109"/>
      <c r="E68" s="109"/>
      <c r="F68" s="109"/>
      <c r="G68" s="110"/>
    </row>
    <row r="69" spans="1:13" ht="37.5">
      <c r="A69" s="119" t="s">
        <v>336</v>
      </c>
      <c r="B69" s="108"/>
      <c r="C69" s="109"/>
      <c r="D69" s="109"/>
      <c r="E69" s="109"/>
      <c r="F69" s="109"/>
      <c r="G69" s="110"/>
    </row>
    <row r="70" spans="1:13">
      <c r="A70" s="119" t="s">
        <v>322</v>
      </c>
      <c r="B70" s="108">
        <v>3510</v>
      </c>
      <c r="C70" s="109"/>
      <c r="D70" s="109"/>
      <c r="E70" s="109"/>
      <c r="F70" s="109"/>
      <c r="G70" s="110"/>
    </row>
    <row r="71" spans="1:13">
      <c r="A71" s="119" t="s">
        <v>323</v>
      </c>
      <c r="B71" s="108">
        <v>3520</v>
      </c>
      <c r="C71" s="109"/>
      <c r="D71" s="109"/>
      <c r="E71" s="109"/>
      <c r="F71" s="109"/>
      <c r="G71" s="110"/>
    </row>
    <row r="72" spans="1:13">
      <c r="A72" s="119" t="s">
        <v>324</v>
      </c>
      <c r="B72" s="108">
        <v>3530</v>
      </c>
      <c r="C72" s="109"/>
      <c r="D72" s="109"/>
      <c r="E72" s="109"/>
      <c r="F72" s="109"/>
      <c r="G72" s="110"/>
    </row>
    <row r="73" spans="1:13" ht="37.5">
      <c r="A73" s="119" t="s">
        <v>337</v>
      </c>
      <c r="B73" s="108"/>
      <c r="C73" s="109"/>
      <c r="D73" s="109"/>
      <c r="E73" s="109"/>
      <c r="F73" s="109"/>
      <c r="G73" s="110"/>
    </row>
    <row r="74" spans="1:13">
      <c r="A74" s="119" t="s">
        <v>322</v>
      </c>
      <c r="B74" s="108">
        <v>3540</v>
      </c>
      <c r="C74" s="109"/>
      <c r="D74" s="109"/>
      <c r="E74" s="109"/>
      <c r="F74" s="109"/>
      <c r="G74" s="110"/>
    </row>
    <row r="75" spans="1:13">
      <c r="A75" s="119" t="s">
        <v>323</v>
      </c>
      <c r="B75" s="108">
        <v>3550</v>
      </c>
      <c r="C75" s="109"/>
      <c r="D75" s="109"/>
      <c r="E75" s="109"/>
      <c r="F75" s="109"/>
      <c r="G75" s="110"/>
    </row>
    <row r="76" spans="1:13">
      <c r="A76" s="119" t="s">
        <v>324</v>
      </c>
      <c r="B76" s="108">
        <v>3560</v>
      </c>
      <c r="C76" s="109"/>
      <c r="D76" s="109"/>
      <c r="E76" s="109"/>
      <c r="F76" s="109"/>
      <c r="G76" s="110"/>
      <c r="M76" s="95">
        <v>0</v>
      </c>
    </row>
    <row r="77" spans="1:13">
      <c r="A77" s="119" t="s">
        <v>317</v>
      </c>
      <c r="B77" s="108">
        <v>3570</v>
      </c>
      <c r="C77" s="109">
        <f>C78</f>
        <v>15919</v>
      </c>
      <c r="D77" s="109"/>
      <c r="E77" s="109">
        <f>SUM(E78)</f>
        <v>4540</v>
      </c>
      <c r="F77" s="109"/>
      <c r="G77" s="110"/>
    </row>
    <row r="78" spans="1:13">
      <c r="A78" s="119" t="s">
        <v>338</v>
      </c>
      <c r="B78" s="108" t="s">
        <v>339</v>
      </c>
      <c r="C78" s="109">
        <v>15919</v>
      </c>
      <c r="D78" s="112"/>
      <c r="E78" s="109">
        <v>4540</v>
      </c>
      <c r="F78" s="109"/>
      <c r="G78" s="110"/>
      <c r="I78" s="95" t="s">
        <v>242</v>
      </c>
    </row>
    <row r="79" spans="1:13">
      <c r="A79" s="116" t="s">
        <v>340</v>
      </c>
      <c r="B79" s="108">
        <v>3580</v>
      </c>
      <c r="C79" s="109">
        <f>C51+C52+C56+C60+C63-C67-C68-C69-C73-C77</f>
        <v>62138</v>
      </c>
      <c r="D79" s="464">
        <f>D51+D52+D56+D60+D63-D67-D68-D69-D73-D77</f>
        <v>0</v>
      </c>
      <c r="E79" s="109">
        <f>E51+E52+E56+E60+E63-E67-E68-E69-E73-E77</f>
        <v>-4540</v>
      </c>
      <c r="F79" s="109"/>
      <c r="G79" s="110"/>
    </row>
    <row r="80" spans="1:13" s="93" customFormat="1">
      <c r="A80" s="119" t="s">
        <v>341</v>
      </c>
      <c r="B80" s="108"/>
      <c r="C80" s="109"/>
      <c r="D80" s="464"/>
      <c r="E80" s="109"/>
      <c r="F80" s="109"/>
      <c r="G80" s="110"/>
      <c r="H80" s="124"/>
    </row>
    <row r="81" spans="1:9" s="93" customFormat="1">
      <c r="A81" s="118" t="s">
        <v>342</v>
      </c>
      <c r="B81" s="108">
        <v>3600</v>
      </c>
      <c r="C81" s="109">
        <v>0</v>
      </c>
      <c r="D81" s="464">
        <v>0</v>
      </c>
      <c r="E81" s="109">
        <v>7</v>
      </c>
      <c r="F81" s="109"/>
      <c r="G81" s="110"/>
      <c r="H81" s="124"/>
    </row>
    <row r="82" spans="1:9" s="93" customFormat="1">
      <c r="A82" s="125" t="s">
        <v>343</v>
      </c>
      <c r="B82" s="108">
        <v>3610</v>
      </c>
      <c r="C82" s="109"/>
      <c r="D82" s="464"/>
      <c r="E82" s="109"/>
      <c r="F82" s="109"/>
      <c r="G82" s="110"/>
      <c r="H82" s="124"/>
    </row>
    <row r="83" spans="1:9" s="93" customFormat="1" ht="47.25" customHeight="1">
      <c r="A83" s="118" t="s">
        <v>344</v>
      </c>
      <c r="B83" s="108">
        <v>3620</v>
      </c>
      <c r="C83" s="109">
        <f>C81+C30+C48+C79</f>
        <v>705</v>
      </c>
      <c r="D83" s="464">
        <f>D81+D30+D48+D79</f>
        <v>0</v>
      </c>
      <c r="E83" s="109">
        <f>E81+E30+E48+E79</f>
        <v>914</v>
      </c>
      <c r="F83" s="109"/>
      <c r="G83" s="110"/>
      <c r="H83" s="126"/>
      <c r="I83" s="137" t="s">
        <v>345</v>
      </c>
    </row>
    <row r="84" spans="1:9" s="93" customFormat="1">
      <c r="A84" s="118" t="s">
        <v>346</v>
      </c>
      <c r="B84" s="108">
        <v>3630</v>
      </c>
      <c r="C84" s="109">
        <f>C83-C81</f>
        <v>705</v>
      </c>
      <c r="D84" s="464">
        <f>D83-D81</f>
        <v>0</v>
      </c>
      <c r="E84" s="109">
        <f>E83-E81</f>
        <v>907</v>
      </c>
      <c r="F84" s="109"/>
      <c r="G84" s="110"/>
      <c r="H84" s="124"/>
    </row>
    <row r="85" spans="1:9" s="93" customFormat="1">
      <c r="A85" s="95"/>
      <c r="B85" s="99"/>
      <c r="C85" s="127"/>
      <c r="D85" s="99"/>
      <c r="E85" s="127"/>
      <c r="F85" s="128"/>
      <c r="G85" s="99"/>
      <c r="H85" s="124"/>
    </row>
    <row r="86" spans="1:9" s="94" customFormat="1">
      <c r="A86" s="129"/>
      <c r="B86" s="130"/>
      <c r="C86" s="131"/>
      <c r="D86" s="132"/>
      <c r="E86" s="301"/>
      <c r="F86" s="301"/>
      <c r="G86" s="301"/>
      <c r="H86" s="133"/>
    </row>
    <row r="87" spans="1:9" s="49" customFormat="1" ht="19.5" customHeight="1">
      <c r="A87" s="83" t="str">
        <f>'фінплан - зведені показники'!A78</f>
        <v>Директор КП "Інфо-Рада-Дніпро"</v>
      </c>
      <c r="B87" s="11"/>
      <c r="C87" s="134"/>
      <c r="F87" s="279" t="s">
        <v>104</v>
      </c>
      <c r="G87" s="279"/>
    </row>
    <row r="88" spans="1:9" s="10" customFormat="1" ht="19.5" customHeight="1">
      <c r="A88" s="85" t="s">
        <v>347</v>
      </c>
      <c r="C88" s="280" t="s">
        <v>106</v>
      </c>
      <c r="D88" s="280"/>
      <c r="E88" s="49"/>
      <c r="F88" s="280" t="s">
        <v>348</v>
      </c>
      <c r="G88" s="280"/>
      <c r="H88" s="135"/>
    </row>
    <row r="89" spans="1:9" ht="45.75" customHeight="1"/>
    <row r="90" spans="1:9" s="73" customFormat="1" ht="80.25" customHeight="1">
      <c r="A90" s="291"/>
      <c r="B90" s="291"/>
      <c r="C90" s="291"/>
      <c r="D90" s="291"/>
      <c r="E90" s="291"/>
      <c r="F90" s="291"/>
      <c r="G90" s="291"/>
      <c r="H90" s="136"/>
    </row>
  </sheetData>
  <mergeCells count="13">
    <mergeCell ref="A3:G3"/>
    <mergeCell ref="D5:G5"/>
    <mergeCell ref="A8:G8"/>
    <mergeCell ref="A31:G31"/>
    <mergeCell ref="A49:G49"/>
    <mergeCell ref="A5:A6"/>
    <mergeCell ref="B5:B6"/>
    <mergeCell ref="C5:C6"/>
    <mergeCell ref="E86:G86"/>
    <mergeCell ref="F87:G87"/>
    <mergeCell ref="C88:D88"/>
    <mergeCell ref="F88:G88"/>
    <mergeCell ref="A90:G90"/>
  </mergeCells>
  <pageMargins left="0.78740157480314998" right="0.39370078740157499" top="0.59055118110236204" bottom="0.59055118110236204" header="0.196850393700787" footer="0.23622047244094499"/>
  <pageSetup paperSize="9" scale="61" orientation="portrait" r:id="rId1"/>
  <headerFooter alignWithMargins="0"/>
  <rowBreaks count="1" manualBreakCount="1">
    <brk id="49" max="6" man="1"/>
  </rowBreaks>
  <ignoredErrors>
    <ignoredError sqref="E83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182"/>
  <sheetViews>
    <sheetView zoomScale="80" zoomScaleNormal="80" zoomScaleSheetLayoutView="55" workbookViewId="0">
      <selection activeCell="E8" sqref="E8"/>
    </sheetView>
  </sheetViews>
  <sheetFormatPr defaultColWidth="9.140625" defaultRowHeight="20.25"/>
  <cols>
    <col min="1" max="1" width="67.7109375" style="49" customWidth="1"/>
    <col min="2" max="2" width="9.85546875" style="11" customWidth="1"/>
    <col min="3" max="3" width="20.42578125" style="11" customWidth="1"/>
    <col min="4" max="4" width="17.7109375" style="11" customWidth="1"/>
    <col min="5" max="5" width="18.42578125" style="11" customWidth="1"/>
    <col min="6" max="6" width="18.85546875" style="11" customWidth="1"/>
    <col min="7" max="7" width="18.5703125" style="11" customWidth="1"/>
    <col min="8" max="8" width="9.5703125" style="49" customWidth="1"/>
    <col min="9" max="9" width="9.85546875" style="49" customWidth="1"/>
    <col min="10" max="16384" width="9.140625" style="49"/>
  </cols>
  <sheetData>
    <row r="1" spans="1:14">
      <c r="A1" s="315" t="s">
        <v>349</v>
      </c>
      <c r="B1" s="315"/>
      <c r="C1" s="315"/>
      <c r="D1" s="315"/>
      <c r="E1" s="315"/>
      <c r="F1" s="315"/>
      <c r="G1" s="315"/>
    </row>
    <row r="2" spans="1:14">
      <c r="A2" s="316"/>
      <c r="B2" s="316"/>
      <c r="C2" s="316"/>
      <c r="D2" s="316"/>
      <c r="E2" s="316"/>
      <c r="F2" s="316"/>
      <c r="G2" s="316"/>
    </row>
    <row r="3" spans="1:14" ht="43.5" customHeight="1">
      <c r="A3" s="312" t="s">
        <v>37</v>
      </c>
      <c r="B3" s="314" t="s">
        <v>38</v>
      </c>
      <c r="C3" s="294" t="s">
        <v>39</v>
      </c>
      <c r="D3" s="292" t="s">
        <v>40</v>
      </c>
      <c r="E3" s="292"/>
      <c r="F3" s="292"/>
      <c r="G3" s="292"/>
    </row>
    <row r="4" spans="1:14" ht="56.25" customHeight="1">
      <c r="A4" s="313"/>
      <c r="B4" s="314"/>
      <c r="C4" s="295"/>
      <c r="D4" s="14" t="s">
        <v>42</v>
      </c>
      <c r="E4" s="14" t="s">
        <v>43</v>
      </c>
      <c r="F4" s="68" t="s">
        <v>44</v>
      </c>
      <c r="G4" s="68" t="s">
        <v>45</v>
      </c>
    </row>
    <row r="5" spans="1:14" ht="15.75" customHeight="1">
      <c r="A5" s="23">
        <v>1</v>
      </c>
      <c r="B5" s="14">
        <v>2</v>
      </c>
      <c r="C5" s="23">
        <v>3</v>
      </c>
      <c r="D5" s="23">
        <v>4</v>
      </c>
      <c r="E5" s="14">
        <v>5</v>
      </c>
      <c r="F5" s="23">
        <v>6</v>
      </c>
      <c r="G5" s="14">
        <v>7</v>
      </c>
    </row>
    <row r="6" spans="1:14" s="55" customFormat="1" ht="56.25" customHeight="1">
      <c r="A6" s="57" t="s">
        <v>350</v>
      </c>
      <c r="B6" s="24">
        <v>4000</v>
      </c>
      <c r="C6" s="47">
        <v>74047</v>
      </c>
      <c r="D6" s="26">
        <f>SUM(D7:D11)</f>
        <v>0</v>
      </c>
      <c r="E6" s="26">
        <f>E7+E8+E9+E10</f>
        <v>0</v>
      </c>
      <c r="F6" s="26">
        <f>E6-D6</f>
        <v>0</v>
      </c>
      <c r="G6" s="26" t="e">
        <f>E6/D6*100</f>
        <v>#DIV/0!</v>
      </c>
      <c r="H6" s="49" t="s">
        <v>351</v>
      </c>
    </row>
    <row r="7" spans="1:14" ht="56.25" customHeight="1">
      <c r="A7" s="57" t="s">
        <v>352</v>
      </c>
      <c r="B7" s="24" t="s">
        <v>353</v>
      </c>
      <c r="C7" s="26"/>
      <c r="D7" s="88"/>
      <c r="E7" s="26"/>
      <c r="F7" s="26"/>
      <c r="G7" s="26"/>
    </row>
    <row r="8" spans="1:14" ht="56.25" customHeight="1">
      <c r="A8" s="57" t="s">
        <v>354</v>
      </c>
      <c r="B8" s="24">
        <v>4020</v>
      </c>
      <c r="C8" s="89">
        <v>69859</v>
      </c>
      <c r="D8" s="90"/>
      <c r="E8" s="26"/>
      <c r="F8" s="26">
        <f t="shared" ref="F8:F10" si="0">E8-D8</f>
        <v>0</v>
      </c>
      <c r="G8" s="26" t="e">
        <f t="shared" ref="G8" si="1">E8/D8*100</f>
        <v>#DIV/0!</v>
      </c>
      <c r="N8" s="64"/>
    </row>
    <row r="9" spans="1:14" ht="56.25" customHeight="1">
      <c r="A9" s="57" t="s">
        <v>355</v>
      </c>
      <c r="B9" s="24">
        <v>4030</v>
      </c>
      <c r="C9" s="89">
        <v>4188</v>
      </c>
      <c r="D9" s="26"/>
      <c r="E9" s="26"/>
      <c r="F9" s="26"/>
      <c r="G9" s="26"/>
      <c r="M9" s="64"/>
    </row>
    <row r="10" spans="1:14" ht="56.25" customHeight="1">
      <c r="A10" s="57" t="s">
        <v>356</v>
      </c>
      <c r="B10" s="24">
        <v>4040</v>
      </c>
      <c r="C10" s="89"/>
      <c r="D10" s="26"/>
      <c r="E10" s="26">
        <f>'3. Рух грошових коштів'!E45</f>
        <v>0</v>
      </c>
      <c r="F10" s="26">
        <f t="shared" si="0"/>
        <v>0</v>
      </c>
      <c r="G10" s="26"/>
    </row>
    <row r="11" spans="1:14" ht="56.25" customHeight="1">
      <c r="A11" s="57" t="s">
        <v>357</v>
      </c>
      <c r="B11" s="24">
        <v>4050</v>
      </c>
      <c r="C11" s="26"/>
      <c r="D11" s="26"/>
      <c r="E11" s="26"/>
      <c r="F11" s="26"/>
      <c r="G11" s="36"/>
    </row>
    <row r="12" spans="1:14">
      <c r="B12" s="49"/>
      <c r="C12" s="49"/>
      <c r="D12" s="49"/>
      <c r="E12" s="49"/>
      <c r="F12" s="49"/>
      <c r="G12" s="49"/>
    </row>
    <row r="13" spans="1:14">
      <c r="B13" s="49"/>
      <c r="C13" s="49"/>
      <c r="D13" s="49"/>
      <c r="E13" s="49"/>
      <c r="F13" s="49"/>
      <c r="G13" s="49"/>
    </row>
    <row r="14" spans="1:14" ht="19.5" customHeight="1">
      <c r="A14" s="11"/>
      <c r="B14" s="49"/>
      <c r="C14" s="49"/>
      <c r="D14" s="49"/>
      <c r="E14" s="49"/>
      <c r="F14" s="49"/>
      <c r="G14" s="49"/>
    </row>
    <row r="15" spans="1:14" ht="20.100000000000001" customHeight="1">
      <c r="A15" s="83" t="str">
        <f>'фінплан - зведені показники'!A78</f>
        <v>Директор КП "Інфо-Рада-Дніпро"</v>
      </c>
      <c r="C15" s="49"/>
      <c r="D15" s="49"/>
      <c r="E15" s="49"/>
      <c r="F15" s="317" t="s">
        <v>104</v>
      </c>
      <c r="G15" s="317"/>
    </row>
    <row r="16" spans="1:14" s="10" customFormat="1" ht="19.5" customHeight="1">
      <c r="A16" s="85" t="s">
        <v>347</v>
      </c>
      <c r="C16" s="280" t="s">
        <v>106</v>
      </c>
      <c r="D16" s="280"/>
      <c r="E16" s="49"/>
      <c r="F16" s="280" t="s">
        <v>348</v>
      </c>
      <c r="G16" s="280"/>
    </row>
    <row r="17" spans="1:8">
      <c r="A17" s="91"/>
    </row>
    <row r="18" spans="1:8" ht="35.25" customHeight="1">
      <c r="A18" s="91"/>
    </row>
    <row r="19" spans="1:8" s="73" customFormat="1" ht="102" customHeight="1">
      <c r="A19" s="311"/>
      <c r="B19" s="311"/>
      <c r="C19" s="311"/>
      <c r="D19" s="311"/>
      <c r="E19" s="311"/>
      <c r="F19" s="311"/>
      <c r="G19" s="311"/>
      <c r="H19" s="311"/>
    </row>
    <row r="20" spans="1:8">
      <c r="A20" s="91"/>
    </row>
    <row r="21" spans="1:8">
      <c r="A21" s="91"/>
    </row>
    <row r="22" spans="1:8">
      <c r="A22" s="91"/>
    </row>
    <row r="23" spans="1:8">
      <c r="A23" s="91"/>
    </row>
    <row r="24" spans="1:8">
      <c r="A24" s="91"/>
    </row>
    <row r="25" spans="1:8">
      <c r="A25" s="91"/>
    </row>
    <row r="26" spans="1:8">
      <c r="A26" s="91"/>
    </row>
    <row r="27" spans="1:8">
      <c r="A27" s="91"/>
    </row>
    <row r="28" spans="1:8">
      <c r="A28" s="91"/>
    </row>
    <row r="29" spans="1:8">
      <c r="A29" s="91"/>
    </row>
    <row r="30" spans="1:8">
      <c r="A30" s="91"/>
    </row>
    <row r="31" spans="1:8">
      <c r="A31" s="91"/>
    </row>
    <row r="32" spans="1:8">
      <c r="A32" s="91"/>
    </row>
    <row r="33" spans="1:1">
      <c r="A33" s="91"/>
    </row>
    <row r="34" spans="1:1">
      <c r="A34" s="91"/>
    </row>
    <row r="35" spans="1:1">
      <c r="A35" s="91"/>
    </row>
    <row r="36" spans="1:1">
      <c r="A36" s="91"/>
    </row>
    <row r="37" spans="1:1">
      <c r="A37" s="91"/>
    </row>
    <row r="38" spans="1:1">
      <c r="A38" s="91"/>
    </row>
    <row r="39" spans="1:1">
      <c r="A39" s="91"/>
    </row>
    <row r="40" spans="1:1">
      <c r="A40" s="91"/>
    </row>
    <row r="41" spans="1:1">
      <c r="A41" s="91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1" spans="1:1">
      <c r="A51" s="91"/>
    </row>
    <row r="52" spans="1:1">
      <c r="A52" s="91"/>
    </row>
    <row r="53" spans="1:1">
      <c r="A53" s="91"/>
    </row>
    <row r="54" spans="1:1">
      <c r="A54" s="91"/>
    </row>
    <row r="55" spans="1:1">
      <c r="A55" s="91"/>
    </row>
    <row r="56" spans="1:1">
      <c r="A56" s="91"/>
    </row>
    <row r="57" spans="1:1">
      <c r="A57" s="91"/>
    </row>
    <row r="58" spans="1:1">
      <c r="A58" s="91"/>
    </row>
    <row r="59" spans="1:1">
      <c r="A59" s="91"/>
    </row>
    <row r="60" spans="1:1">
      <c r="A60" s="91"/>
    </row>
    <row r="61" spans="1:1">
      <c r="A61" s="91"/>
    </row>
    <row r="62" spans="1:1">
      <c r="A62" s="91"/>
    </row>
    <row r="63" spans="1:1">
      <c r="A63" s="91"/>
    </row>
    <row r="64" spans="1:1">
      <c r="A64" s="91"/>
    </row>
    <row r="65" spans="1:1">
      <c r="A65" s="91"/>
    </row>
    <row r="66" spans="1:1">
      <c r="A66" s="91"/>
    </row>
    <row r="67" spans="1:1">
      <c r="A67" s="91"/>
    </row>
    <row r="68" spans="1:1">
      <c r="A68" s="91"/>
    </row>
    <row r="69" spans="1:1">
      <c r="A69" s="91"/>
    </row>
    <row r="70" spans="1:1">
      <c r="A70" s="91"/>
    </row>
    <row r="71" spans="1:1">
      <c r="A71" s="91"/>
    </row>
    <row r="72" spans="1:1">
      <c r="A72" s="91"/>
    </row>
    <row r="73" spans="1:1">
      <c r="A73" s="91"/>
    </row>
    <row r="74" spans="1:1">
      <c r="A74" s="91"/>
    </row>
    <row r="75" spans="1:1">
      <c r="A75" s="91"/>
    </row>
    <row r="76" spans="1:1">
      <c r="A76" s="91"/>
    </row>
    <row r="77" spans="1:1">
      <c r="A77" s="91"/>
    </row>
    <row r="78" spans="1:1">
      <c r="A78" s="91"/>
    </row>
    <row r="79" spans="1:1">
      <c r="A79" s="91"/>
    </row>
    <row r="80" spans="1:1">
      <c r="A80" s="91"/>
    </row>
    <row r="81" spans="1:1">
      <c r="A81" s="91"/>
    </row>
    <row r="82" spans="1:1">
      <c r="A82" s="91"/>
    </row>
    <row r="83" spans="1:1">
      <c r="A83" s="91"/>
    </row>
    <row r="84" spans="1:1">
      <c r="A84" s="91"/>
    </row>
    <row r="85" spans="1:1">
      <c r="A85" s="91"/>
    </row>
    <row r="86" spans="1:1">
      <c r="A86" s="91"/>
    </row>
    <row r="87" spans="1:1">
      <c r="A87" s="91"/>
    </row>
    <row r="88" spans="1:1">
      <c r="A88" s="91"/>
    </row>
    <row r="89" spans="1:1">
      <c r="A89" s="91"/>
    </row>
    <row r="90" spans="1:1">
      <c r="A90" s="91"/>
    </row>
    <row r="91" spans="1:1">
      <c r="A91" s="91"/>
    </row>
    <row r="92" spans="1:1">
      <c r="A92" s="91"/>
    </row>
    <row r="93" spans="1:1">
      <c r="A93" s="91"/>
    </row>
    <row r="94" spans="1:1">
      <c r="A94" s="91"/>
    </row>
    <row r="95" spans="1:1">
      <c r="A95" s="91"/>
    </row>
    <row r="96" spans="1:1">
      <c r="A96" s="91"/>
    </row>
    <row r="97" spans="1:1">
      <c r="A97" s="91"/>
    </row>
    <row r="98" spans="1:1">
      <c r="A98" s="91"/>
    </row>
    <row r="99" spans="1:1">
      <c r="A99" s="91"/>
    </row>
    <row r="100" spans="1:1">
      <c r="A100" s="91"/>
    </row>
    <row r="101" spans="1:1">
      <c r="A101" s="91"/>
    </row>
    <row r="102" spans="1:1">
      <c r="A102" s="91"/>
    </row>
    <row r="103" spans="1:1">
      <c r="A103" s="91"/>
    </row>
    <row r="104" spans="1:1">
      <c r="A104" s="91"/>
    </row>
    <row r="105" spans="1:1">
      <c r="A105" s="91"/>
    </row>
    <row r="106" spans="1:1">
      <c r="A106" s="91"/>
    </row>
    <row r="107" spans="1:1">
      <c r="A107" s="91"/>
    </row>
    <row r="108" spans="1:1">
      <c r="A108" s="91"/>
    </row>
    <row r="109" spans="1:1">
      <c r="A109" s="91"/>
    </row>
    <row r="110" spans="1:1">
      <c r="A110" s="91"/>
    </row>
    <row r="111" spans="1:1">
      <c r="A111" s="91"/>
    </row>
    <row r="112" spans="1:1">
      <c r="A112" s="91"/>
    </row>
    <row r="113" spans="1:1">
      <c r="A113" s="91"/>
    </row>
    <row r="114" spans="1:1">
      <c r="A114" s="91"/>
    </row>
    <row r="115" spans="1:1">
      <c r="A115" s="91"/>
    </row>
    <row r="116" spans="1:1">
      <c r="A116" s="91"/>
    </row>
    <row r="117" spans="1:1">
      <c r="A117" s="91"/>
    </row>
    <row r="118" spans="1:1">
      <c r="A118" s="91"/>
    </row>
    <row r="119" spans="1:1">
      <c r="A119" s="91"/>
    </row>
    <row r="120" spans="1:1">
      <c r="A120" s="91"/>
    </row>
    <row r="121" spans="1:1">
      <c r="A121" s="91"/>
    </row>
    <row r="122" spans="1:1">
      <c r="A122" s="91"/>
    </row>
    <row r="123" spans="1:1">
      <c r="A123" s="91"/>
    </row>
    <row r="124" spans="1:1">
      <c r="A124" s="91"/>
    </row>
    <row r="125" spans="1:1">
      <c r="A125" s="91"/>
    </row>
    <row r="126" spans="1:1">
      <c r="A126" s="91"/>
    </row>
    <row r="127" spans="1:1">
      <c r="A127" s="91"/>
    </row>
    <row r="128" spans="1:1">
      <c r="A128" s="91"/>
    </row>
    <row r="129" spans="1:1">
      <c r="A129" s="91"/>
    </row>
    <row r="130" spans="1:1">
      <c r="A130" s="91"/>
    </row>
    <row r="131" spans="1:1">
      <c r="A131" s="91"/>
    </row>
    <row r="132" spans="1:1">
      <c r="A132" s="91"/>
    </row>
    <row r="133" spans="1:1">
      <c r="A133" s="91"/>
    </row>
    <row r="134" spans="1:1">
      <c r="A134" s="91"/>
    </row>
    <row r="135" spans="1:1">
      <c r="A135" s="91"/>
    </row>
    <row r="136" spans="1:1">
      <c r="A136" s="91"/>
    </row>
    <row r="137" spans="1:1">
      <c r="A137" s="91"/>
    </row>
    <row r="138" spans="1:1">
      <c r="A138" s="91"/>
    </row>
    <row r="139" spans="1:1">
      <c r="A139" s="91"/>
    </row>
    <row r="140" spans="1:1">
      <c r="A140" s="91"/>
    </row>
    <row r="141" spans="1:1">
      <c r="A141" s="91"/>
    </row>
    <row r="142" spans="1:1">
      <c r="A142" s="91"/>
    </row>
    <row r="143" spans="1:1">
      <c r="A143" s="91"/>
    </row>
    <row r="144" spans="1:1">
      <c r="A144" s="91"/>
    </row>
    <row r="145" spans="1:1">
      <c r="A145" s="91"/>
    </row>
    <row r="146" spans="1:1">
      <c r="A146" s="91"/>
    </row>
    <row r="147" spans="1:1">
      <c r="A147" s="91"/>
    </row>
    <row r="148" spans="1:1">
      <c r="A148" s="91"/>
    </row>
    <row r="149" spans="1:1">
      <c r="A149" s="91"/>
    </row>
    <row r="150" spans="1:1">
      <c r="A150" s="91"/>
    </row>
    <row r="151" spans="1:1">
      <c r="A151" s="91"/>
    </row>
    <row r="152" spans="1:1">
      <c r="A152" s="91"/>
    </row>
    <row r="153" spans="1:1">
      <c r="A153" s="91"/>
    </row>
    <row r="154" spans="1:1">
      <c r="A154" s="91"/>
    </row>
    <row r="155" spans="1:1">
      <c r="A155" s="91"/>
    </row>
    <row r="156" spans="1:1">
      <c r="A156" s="91"/>
    </row>
    <row r="157" spans="1:1">
      <c r="A157" s="91"/>
    </row>
    <row r="158" spans="1:1">
      <c r="A158" s="91"/>
    </row>
    <row r="159" spans="1:1">
      <c r="A159" s="91"/>
    </row>
    <row r="160" spans="1:1">
      <c r="A160" s="91"/>
    </row>
    <row r="161" spans="1:1">
      <c r="A161" s="91"/>
    </row>
    <row r="162" spans="1:1">
      <c r="A162" s="91"/>
    </row>
    <row r="163" spans="1:1">
      <c r="A163" s="91"/>
    </row>
    <row r="164" spans="1:1">
      <c r="A164" s="91"/>
    </row>
    <row r="165" spans="1:1">
      <c r="A165" s="91"/>
    </row>
    <row r="166" spans="1:1">
      <c r="A166" s="91"/>
    </row>
    <row r="167" spans="1:1">
      <c r="A167" s="91"/>
    </row>
    <row r="168" spans="1:1">
      <c r="A168" s="91"/>
    </row>
    <row r="169" spans="1:1">
      <c r="A169" s="91"/>
    </row>
    <row r="170" spans="1:1">
      <c r="A170" s="91"/>
    </row>
    <row r="171" spans="1:1">
      <c r="A171" s="91"/>
    </row>
    <row r="172" spans="1:1">
      <c r="A172" s="91"/>
    </row>
    <row r="173" spans="1:1">
      <c r="A173" s="91"/>
    </row>
    <row r="174" spans="1:1">
      <c r="A174" s="91"/>
    </row>
    <row r="175" spans="1:1">
      <c r="A175" s="91"/>
    </row>
    <row r="176" spans="1:1">
      <c r="A176" s="91"/>
    </row>
    <row r="177" spans="1:1">
      <c r="A177" s="91"/>
    </row>
    <row r="178" spans="1:1">
      <c r="A178" s="91"/>
    </row>
    <row r="179" spans="1:1">
      <c r="A179" s="91"/>
    </row>
    <row r="180" spans="1:1">
      <c r="A180" s="91"/>
    </row>
    <row r="181" spans="1:1">
      <c r="A181" s="91"/>
    </row>
    <row r="182" spans="1:1">
      <c r="A182" s="91"/>
    </row>
  </sheetData>
  <mergeCells count="10">
    <mergeCell ref="A19:H19"/>
    <mergeCell ref="A3:A4"/>
    <mergeCell ref="B3:B4"/>
    <mergeCell ref="C3:C4"/>
    <mergeCell ref="A1:G1"/>
    <mergeCell ref="A2:G2"/>
    <mergeCell ref="D3:G3"/>
    <mergeCell ref="F15:G15"/>
    <mergeCell ref="C16:D16"/>
    <mergeCell ref="F16:G16"/>
  </mergeCells>
  <pageMargins left="0.78740157480314998" right="0.39370078740157499" top="0.59055118110236204" bottom="0.59055118110236204" header="0.27559055118110198" footer="0.31496062992126"/>
  <pageSetup paperSize="9" scale="50" firstPageNumber="9" orientation="portrait" useFirstPageNumber="1" r:id="rId1"/>
  <headerFooter alignWithMargins="0"/>
  <ignoredErrors>
    <ignoredError sqref="B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8"/>
  <sheetViews>
    <sheetView view="pageBreakPreview" zoomScale="60" zoomScaleNormal="75" workbookViewId="0">
      <selection activeCell="E7" sqref="E7"/>
    </sheetView>
  </sheetViews>
  <sheetFormatPr defaultColWidth="9.140625" defaultRowHeight="20.25"/>
  <cols>
    <col min="1" max="1" width="87.28515625" style="74" customWidth="1"/>
    <col min="2" max="2" width="16.5703125" style="74" customWidth="1"/>
    <col min="3" max="3" width="19.7109375" style="74" customWidth="1"/>
    <col min="4" max="4" width="20" style="74" customWidth="1"/>
    <col min="5" max="5" width="19.7109375" style="74" customWidth="1"/>
    <col min="6" max="6" width="39" style="74" customWidth="1"/>
    <col min="7" max="7" width="9.5703125" style="74" customWidth="1"/>
    <col min="8" max="8" width="9.140625" style="74"/>
    <col min="9" max="9" width="27.140625" style="74" customWidth="1"/>
    <col min="10" max="16384" width="9.140625" style="74"/>
  </cols>
  <sheetData>
    <row r="1" spans="1:6" ht="19.5" customHeight="1">
      <c r="A1" s="322" t="s">
        <v>358</v>
      </c>
      <c r="B1" s="322"/>
      <c r="C1" s="322"/>
      <c r="D1" s="322"/>
      <c r="E1" s="322"/>
      <c r="F1" s="322"/>
    </row>
    <row r="2" spans="1:6" ht="24" customHeight="1"/>
    <row r="3" spans="1:6" ht="36" customHeight="1">
      <c r="A3" s="318" t="s">
        <v>37</v>
      </c>
      <c r="B3" s="318" t="s">
        <v>265</v>
      </c>
      <c r="C3" s="318" t="s">
        <v>359</v>
      </c>
      <c r="D3" s="314" t="s">
        <v>39</v>
      </c>
      <c r="E3" s="320" t="s">
        <v>40</v>
      </c>
      <c r="F3" s="318" t="s">
        <v>360</v>
      </c>
    </row>
    <row r="4" spans="1:6" ht="36" customHeight="1">
      <c r="A4" s="319"/>
      <c r="B4" s="319"/>
      <c r="C4" s="319"/>
      <c r="D4" s="314"/>
      <c r="E4" s="321"/>
      <c r="F4" s="319"/>
    </row>
    <row r="5" spans="1:6" ht="20.25" customHeight="1">
      <c r="A5" s="75">
        <v>1</v>
      </c>
      <c r="B5" s="75">
        <v>2</v>
      </c>
      <c r="C5" s="75">
        <v>3</v>
      </c>
      <c r="D5" s="75">
        <v>4</v>
      </c>
      <c r="E5" s="75">
        <v>5</v>
      </c>
      <c r="F5" s="75">
        <v>6</v>
      </c>
    </row>
    <row r="6" spans="1:6">
      <c r="A6" s="323" t="s">
        <v>361</v>
      </c>
      <c r="B6" s="324"/>
      <c r="C6" s="324"/>
      <c r="D6" s="324"/>
      <c r="E6" s="324"/>
      <c r="F6" s="325"/>
    </row>
    <row r="7" spans="1:6" ht="63.75" customHeight="1">
      <c r="A7" s="57" t="s">
        <v>362</v>
      </c>
      <c r="B7" s="14">
        <v>5000</v>
      </c>
      <c r="C7" s="76" t="s">
        <v>363</v>
      </c>
      <c r="D7" s="77">
        <f>'фінплан - зведені показники'!C33/'фінплан - зведені показники'!C31*100%</f>
        <v>1</v>
      </c>
      <c r="E7" s="77">
        <f>'фінплан - зведені показники'!E33/'фінплан - зведені показники'!E31*100%</f>
        <v>1</v>
      </c>
      <c r="F7" s="78"/>
    </row>
    <row r="8" spans="1:6" ht="63.75" customHeight="1">
      <c r="A8" s="57" t="s">
        <v>364</v>
      </c>
      <c r="B8" s="14">
        <v>5010</v>
      </c>
      <c r="C8" s="76" t="s">
        <v>363</v>
      </c>
      <c r="D8" s="77">
        <f>'фінплан - зведені показники'!C38/'фінплан - зведені показники'!C31*100%</f>
        <v>0.57929118486259201</v>
      </c>
      <c r="E8" s="77">
        <f>'фінплан - зведені показники'!E38/'фінплан - зведені показники'!E31*100%</f>
        <v>0.276192438446482</v>
      </c>
      <c r="F8" s="78"/>
    </row>
    <row r="9" spans="1:6" ht="60.75" customHeight="1">
      <c r="A9" s="79" t="s">
        <v>365</v>
      </c>
      <c r="B9" s="14">
        <v>5020</v>
      </c>
      <c r="C9" s="76" t="s">
        <v>363</v>
      </c>
      <c r="D9" s="77">
        <f>'фінплан - зведені показники'!C44/'фінплан - зведені показники'!C70</f>
        <v>0</v>
      </c>
      <c r="E9" s="77">
        <f>'фінплан - зведені показники'!E44/'фінплан - зведені показники'!E70</f>
        <v>0</v>
      </c>
      <c r="F9" s="78" t="s">
        <v>366</v>
      </c>
    </row>
    <row r="10" spans="1:6" ht="63.75" customHeight="1">
      <c r="A10" s="79" t="s">
        <v>367</v>
      </c>
      <c r="B10" s="14">
        <v>5030</v>
      </c>
      <c r="C10" s="76" t="s">
        <v>363</v>
      </c>
      <c r="D10" s="77">
        <f>'фінплан - зведені показники'!C44/'фінплан - зведені показники'!C76</f>
        <v>0</v>
      </c>
      <c r="E10" s="77">
        <f>'фінплан - зведені показники'!E44/'фінплан - зведені показники'!E76</f>
        <v>0</v>
      </c>
      <c r="F10" s="78"/>
    </row>
    <row r="11" spans="1:6" ht="68.25" customHeight="1">
      <c r="A11" s="79" t="s">
        <v>368</v>
      </c>
      <c r="B11" s="14">
        <v>5040</v>
      </c>
      <c r="C11" s="76" t="s">
        <v>369</v>
      </c>
      <c r="D11" s="77">
        <f>'фінплан - зведені показники'!C44/'фінплан - зведені показники'!C31</f>
        <v>0</v>
      </c>
      <c r="E11" s="77">
        <f>'фінплан - зведені показники'!E44/'фінплан - зведені показники'!E31</f>
        <v>0</v>
      </c>
      <c r="F11" s="78" t="s">
        <v>370</v>
      </c>
    </row>
    <row r="12" spans="1:6" ht="42.75" customHeight="1">
      <c r="A12" s="323" t="s">
        <v>371</v>
      </c>
      <c r="B12" s="324"/>
      <c r="C12" s="324"/>
      <c r="D12" s="324"/>
      <c r="E12" s="324"/>
      <c r="F12" s="325"/>
    </row>
    <row r="13" spans="1:6" ht="82.5" customHeight="1">
      <c r="A13" s="78" t="s">
        <v>372</v>
      </c>
      <c r="B13" s="14">
        <v>5100</v>
      </c>
      <c r="C13" s="76"/>
      <c r="D13" s="80">
        <f>'фінплан - зведені показники'!C73/'фінплан - зведені показники'!C38</f>
        <v>15.7957226182761</v>
      </c>
      <c r="E13" s="77">
        <f>'фінплан - зведені показники'!E73/'фінплан - зведені показники'!E38</f>
        <v>6.2625885863483797</v>
      </c>
      <c r="F13" s="78"/>
    </row>
    <row r="14" spans="1:6" ht="128.25" customHeight="1">
      <c r="A14" s="78" t="s">
        <v>373</v>
      </c>
      <c r="B14" s="14">
        <v>5110</v>
      </c>
      <c r="C14" s="76" t="s">
        <v>374</v>
      </c>
      <c r="D14" s="80">
        <f>'фінплан - зведені показники'!C76/'фінплан - зведені показники'!C73</f>
        <v>1.3159505678461201</v>
      </c>
      <c r="E14" s="77">
        <f>'фінплан - зведені показники'!E76/'фінплан - зведені показники'!E73</f>
        <v>6.70434782608696</v>
      </c>
      <c r="F14" s="78" t="s">
        <v>375</v>
      </c>
    </row>
    <row r="15" spans="1:6" ht="171.75" customHeight="1">
      <c r="A15" s="78" t="s">
        <v>376</v>
      </c>
      <c r="B15" s="14">
        <v>5120</v>
      </c>
      <c r="C15" s="76" t="s">
        <v>374</v>
      </c>
      <c r="D15" s="80">
        <f>'фінплан - зведені показники'!C68/'фінплан - зведені показники'!C72</f>
        <v>0.47611868290917903</v>
      </c>
      <c r="E15" s="77">
        <f>'фінплан - зведені показники'!E68/'фінплан - зведені показники'!E72</f>
        <v>0.30446694460988699</v>
      </c>
      <c r="F15" s="78" t="s">
        <v>377</v>
      </c>
    </row>
    <row r="16" spans="1:6" ht="36.75" customHeight="1">
      <c r="A16" s="323" t="s">
        <v>378</v>
      </c>
      <c r="B16" s="324"/>
      <c r="C16" s="324"/>
      <c r="D16" s="324"/>
      <c r="E16" s="324"/>
      <c r="F16" s="325"/>
    </row>
    <row r="17" spans="1:9" ht="48" customHeight="1">
      <c r="A17" s="78" t="s">
        <v>379</v>
      </c>
      <c r="B17" s="14">
        <v>5200</v>
      </c>
      <c r="C17" s="76"/>
      <c r="D17" s="80">
        <f>'4. Кап. інвестиції'!C6/'1. Фін результат'!C109</f>
        <v>9.5977965003240406</v>
      </c>
      <c r="E17" s="77">
        <f>'4. Кап. інвестиції'!E6/'1. Фін результат'!E109</f>
        <v>0</v>
      </c>
      <c r="F17" s="78"/>
    </row>
    <row r="18" spans="1:9" ht="81" customHeight="1">
      <c r="A18" s="78" t="s">
        <v>380</v>
      </c>
      <c r="B18" s="14">
        <v>5210</v>
      </c>
      <c r="C18" s="76"/>
      <c r="D18" s="80">
        <f>'фінплан - зведені показники'!C61/'фінплан - зведені показники'!C31</f>
        <v>5.5599189067427499</v>
      </c>
      <c r="E18" s="77">
        <f>'фінплан - зведені показники'!E61/'фінплан - зведені показники'!E31</f>
        <v>0</v>
      </c>
      <c r="F18" s="78"/>
    </row>
    <row r="19" spans="1:9" ht="65.25" customHeight="1">
      <c r="A19" s="78" t="s">
        <v>381</v>
      </c>
      <c r="B19" s="14">
        <v>5220</v>
      </c>
      <c r="C19" s="76" t="s">
        <v>363</v>
      </c>
      <c r="D19" s="80">
        <f>10809.7/48450.5</f>
        <v>0.22310812065923</v>
      </c>
      <c r="E19" s="77">
        <f>27505.7/79887.2</f>
        <v>0.34430672247869498</v>
      </c>
      <c r="F19" s="78" t="s">
        <v>382</v>
      </c>
    </row>
    <row r="20" spans="1:9" ht="35.25" customHeight="1">
      <c r="A20" s="323" t="s">
        <v>383</v>
      </c>
      <c r="B20" s="324"/>
      <c r="C20" s="324"/>
      <c r="D20" s="324"/>
      <c r="E20" s="324"/>
      <c r="F20" s="325"/>
    </row>
    <row r="21" spans="1:9" ht="110.25" customHeight="1">
      <c r="A21" s="79" t="s">
        <v>384</v>
      </c>
      <c r="B21" s="14">
        <v>5300</v>
      </c>
      <c r="C21" s="76"/>
      <c r="D21" s="77"/>
      <c r="E21" s="77"/>
      <c r="F21" s="81"/>
    </row>
    <row r="22" spans="1:9">
      <c r="F22" s="82"/>
      <c r="G22" s="82"/>
    </row>
    <row r="23" spans="1:9" s="49" customFormat="1" ht="20.100000000000001" customHeight="1">
      <c r="A23" s="83" t="str">
        <f>'фінплан - зведені показники'!A78</f>
        <v>Директор КП "Інфо-Рада-Дніпро"</v>
      </c>
      <c r="B23" s="11"/>
      <c r="F23" s="50" t="s">
        <v>104</v>
      </c>
      <c r="G23" s="84"/>
    </row>
    <row r="24" spans="1:9" s="10" customFormat="1" ht="20.100000000000001" customHeight="1">
      <c r="A24" s="85" t="s">
        <v>385</v>
      </c>
      <c r="B24" s="280" t="s">
        <v>106</v>
      </c>
      <c r="C24" s="280"/>
      <c r="D24" s="280"/>
      <c r="E24" s="280" t="s">
        <v>107</v>
      </c>
      <c r="F24" s="280"/>
      <c r="G24" s="49"/>
    </row>
    <row r="26" spans="1:9" ht="53.25" customHeight="1">
      <c r="I26" s="86"/>
    </row>
    <row r="27" spans="1:9" s="73" customFormat="1" ht="102" customHeight="1">
      <c r="A27" s="311"/>
      <c r="B27" s="311"/>
      <c r="C27" s="311"/>
      <c r="D27" s="311"/>
      <c r="E27" s="311"/>
      <c r="F27" s="311"/>
      <c r="G27" s="311"/>
      <c r="H27" s="311"/>
    </row>
    <row r="28" spans="1:9" s="10" customFormat="1">
      <c r="A28" s="85"/>
      <c r="B28" s="49"/>
      <c r="C28" s="280"/>
      <c r="D28" s="280"/>
      <c r="E28" s="49"/>
      <c r="F28" s="7"/>
    </row>
  </sheetData>
  <mergeCells count="15">
    <mergeCell ref="A1:F1"/>
    <mergeCell ref="A6:F6"/>
    <mergeCell ref="A12:F12"/>
    <mergeCell ref="A16:F16"/>
    <mergeCell ref="A20:F20"/>
    <mergeCell ref="B24:D24"/>
    <mergeCell ref="E24:F24"/>
    <mergeCell ref="A27:H27"/>
    <mergeCell ref="C28:D28"/>
    <mergeCell ref="A3:A4"/>
    <mergeCell ref="B3:B4"/>
    <mergeCell ref="C3:C4"/>
    <mergeCell ref="D3:D4"/>
    <mergeCell ref="E3:E4"/>
    <mergeCell ref="F3:F4"/>
  </mergeCells>
  <pageMargins left="0.78740157480314998" right="0.39370078740157499" top="0.59055118110236204" bottom="0.59055118110236204" header="0.118110236220472" footer="0.31496062992126"/>
  <pageSetup paperSize="9" scale="4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92"/>
  <sheetViews>
    <sheetView view="pageBreakPreview" topLeftCell="A3" zoomScale="60" zoomScaleNormal="70" workbookViewId="0">
      <selection activeCell="A28" sqref="A28:O28"/>
    </sheetView>
  </sheetViews>
  <sheetFormatPr defaultColWidth="9.140625" defaultRowHeight="20.25" outlineLevelRow="1"/>
  <cols>
    <col min="1" max="1" width="44.85546875" style="10" customWidth="1"/>
    <col min="2" max="2" width="13.5703125" style="7" customWidth="1"/>
    <col min="3" max="3" width="18.5703125" style="10" customWidth="1"/>
    <col min="4" max="4" width="16.140625" style="10" customWidth="1"/>
    <col min="5" max="5" width="15.42578125" style="10" customWidth="1"/>
    <col min="6" max="6" width="16.5703125" style="10" customWidth="1"/>
    <col min="7" max="7" width="15.28515625" style="10" customWidth="1"/>
    <col min="8" max="8" width="16.5703125" style="10" customWidth="1"/>
    <col min="9" max="9" width="16.140625" style="10" customWidth="1"/>
    <col min="10" max="10" width="16.42578125" style="10" customWidth="1"/>
    <col min="11" max="11" width="16.5703125" style="10" customWidth="1"/>
    <col min="12" max="12" width="16.85546875" style="10" customWidth="1"/>
    <col min="13" max="15" width="16.7109375" style="10" customWidth="1"/>
    <col min="16" max="16384" width="9.140625" style="10"/>
  </cols>
  <sheetData>
    <row r="1" spans="1:15" ht="18.75" hidden="1" customHeight="1" outlineLevel="1">
      <c r="N1" s="386" t="s">
        <v>108</v>
      </c>
      <c r="O1" s="386"/>
    </row>
    <row r="2" spans="1:15" hidden="1" outlineLevel="1">
      <c r="N2" s="386" t="s">
        <v>386</v>
      </c>
      <c r="O2" s="386"/>
    </row>
    <row r="3" spans="1:15" collapsed="1">
      <c r="A3" s="387" t="s">
        <v>387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</row>
    <row r="4" spans="1:15" ht="3.75" customHeight="1">
      <c r="A4" s="387"/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</row>
    <row r="5" spans="1:15">
      <c r="A5" s="315" t="s">
        <v>388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</row>
    <row r="6" spans="1:15" ht="14.25" customHeight="1">
      <c r="A6" s="280" t="s">
        <v>389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</row>
    <row r="7" spans="1:15" ht="24.95" customHeight="1">
      <c r="A7" s="315" t="s">
        <v>390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</row>
    <row r="8" spans="1:15" ht="9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</row>
    <row r="9" spans="1:15" ht="177.75" customHeight="1">
      <c r="A9" s="388" t="s">
        <v>391</v>
      </c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</row>
    <row r="10" spans="1:15" ht="24.75" customHeight="1">
      <c r="B10" s="56" t="s">
        <v>392</v>
      </c>
      <c r="D10" s="10" t="s">
        <v>393</v>
      </c>
      <c r="H10" s="10" t="s">
        <v>394</v>
      </c>
    </row>
    <row r="11" spans="1:15" s="49" customFormat="1" ht="40.5" customHeight="1">
      <c r="A11" s="14" t="s">
        <v>37</v>
      </c>
      <c r="B11" s="314" t="s">
        <v>395</v>
      </c>
      <c r="C11" s="314"/>
      <c r="D11" s="314" t="s">
        <v>396</v>
      </c>
      <c r="E11" s="314"/>
      <c r="F11" s="314" t="s">
        <v>397</v>
      </c>
      <c r="G11" s="314"/>
      <c r="H11" s="314" t="s">
        <v>398</v>
      </c>
      <c r="I11" s="314"/>
      <c r="J11" s="314" t="s">
        <v>399</v>
      </c>
      <c r="K11" s="314"/>
      <c r="L11" s="314" t="s">
        <v>400</v>
      </c>
      <c r="M11" s="314"/>
      <c r="N11" s="314" t="s">
        <v>401</v>
      </c>
      <c r="O11" s="314"/>
    </row>
    <row r="12" spans="1:15" s="49" customFormat="1" ht="17.25" customHeight="1">
      <c r="A12" s="14">
        <v>1</v>
      </c>
      <c r="B12" s="338">
        <v>2</v>
      </c>
      <c r="C12" s="339"/>
      <c r="D12" s="338">
        <v>3</v>
      </c>
      <c r="E12" s="339"/>
      <c r="F12" s="338">
        <v>4</v>
      </c>
      <c r="G12" s="339"/>
      <c r="H12" s="338">
        <v>5</v>
      </c>
      <c r="I12" s="339"/>
      <c r="J12" s="338">
        <v>6</v>
      </c>
      <c r="K12" s="339"/>
      <c r="L12" s="338">
        <v>7</v>
      </c>
      <c r="M12" s="339"/>
      <c r="N12" s="314">
        <v>8</v>
      </c>
      <c r="O12" s="314"/>
    </row>
    <row r="13" spans="1:15" s="49" customFormat="1" ht="40.5" customHeight="1">
      <c r="A13" s="371" t="s">
        <v>402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3"/>
    </row>
    <row r="14" spans="1:15" s="49" customFormat="1" ht="20.100000000000001" customHeight="1">
      <c r="A14" s="57" t="s">
        <v>403</v>
      </c>
      <c r="B14" s="341">
        <v>38</v>
      </c>
      <c r="C14" s="341"/>
      <c r="D14" s="341">
        <v>26</v>
      </c>
      <c r="E14" s="341"/>
      <c r="F14" s="341">
        <v>38</v>
      </c>
      <c r="G14" s="341"/>
      <c r="H14" s="341">
        <v>38</v>
      </c>
      <c r="I14" s="341"/>
      <c r="J14" s="341">
        <v>22</v>
      </c>
      <c r="K14" s="341"/>
      <c r="L14" s="341">
        <f>J14-H14</f>
        <v>-16</v>
      </c>
      <c r="M14" s="341"/>
      <c r="N14" s="351">
        <f>J14/H14*100</f>
        <v>57.894736842105267</v>
      </c>
      <c r="O14" s="351"/>
    </row>
    <row r="15" spans="1:15" s="49" customFormat="1" ht="20.100000000000001" customHeight="1">
      <c r="A15" s="57" t="s">
        <v>404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>
        <f>J15-H15</f>
        <v>0</v>
      </c>
      <c r="M15" s="341"/>
      <c r="N15" s="351" t="e">
        <f>J15/H15*100</f>
        <v>#DIV/0!</v>
      </c>
      <c r="O15" s="351"/>
    </row>
    <row r="16" spans="1:15" s="49" customFormat="1" ht="20.100000000000001" customHeight="1">
      <c r="A16" s="57" t="s">
        <v>405</v>
      </c>
      <c r="B16" s="341">
        <v>31</v>
      </c>
      <c r="C16" s="341"/>
      <c r="D16" s="341">
        <v>10</v>
      </c>
      <c r="E16" s="341"/>
      <c r="F16" s="341">
        <v>31</v>
      </c>
      <c r="G16" s="341"/>
      <c r="H16" s="341">
        <v>31</v>
      </c>
      <c r="I16" s="341"/>
      <c r="J16" s="341">
        <v>11</v>
      </c>
      <c r="K16" s="341"/>
      <c r="L16" s="341">
        <f>J16-H16</f>
        <v>-20</v>
      </c>
      <c r="M16" s="341"/>
      <c r="N16" s="351">
        <f>J16/H16*100</f>
        <v>35.4838709677419</v>
      </c>
      <c r="O16" s="351"/>
    </row>
    <row r="17" spans="1:15" s="49" customFormat="1" ht="20.100000000000001" customHeight="1">
      <c r="A17" s="57" t="s">
        <v>406</v>
      </c>
      <c r="B17" s="314"/>
      <c r="C17" s="314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51"/>
      <c r="O17" s="351"/>
    </row>
    <row r="18" spans="1:15" s="49" customFormat="1" ht="20.100000000000001" customHeight="1">
      <c r="A18" s="57" t="s">
        <v>407</v>
      </c>
      <c r="B18" s="314"/>
      <c r="C18" s="314"/>
      <c r="D18" s="341"/>
      <c r="E18" s="341"/>
      <c r="F18" s="341"/>
      <c r="G18" s="341"/>
      <c r="H18" s="341"/>
      <c r="I18" s="341"/>
      <c r="J18" s="341"/>
      <c r="K18" s="341"/>
      <c r="L18" s="341"/>
      <c r="M18" s="341"/>
      <c r="N18" s="351"/>
      <c r="O18" s="351"/>
    </row>
    <row r="19" spans="1:15" s="49" customFormat="1" ht="20.100000000000001" customHeight="1">
      <c r="A19" s="57" t="s">
        <v>408</v>
      </c>
      <c r="B19" s="314"/>
      <c r="C19" s="314"/>
      <c r="D19" s="341"/>
      <c r="E19" s="341"/>
      <c r="F19" s="341"/>
      <c r="G19" s="341"/>
      <c r="H19" s="341"/>
      <c r="I19" s="341"/>
      <c r="J19" s="341"/>
      <c r="K19" s="341"/>
      <c r="L19" s="341"/>
      <c r="M19" s="341"/>
      <c r="N19" s="351"/>
      <c r="O19" s="351"/>
    </row>
    <row r="20" spans="1:15" s="49" customFormat="1" ht="42" customHeight="1">
      <c r="A20" s="371" t="s">
        <v>409</v>
      </c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2"/>
      <c r="O20" s="373"/>
    </row>
    <row r="21" spans="1:15" s="49" customFormat="1" ht="20.100000000000001" customHeight="1">
      <c r="A21" s="57" t="s">
        <v>410</v>
      </c>
      <c r="B21" s="384">
        <v>293</v>
      </c>
      <c r="C21" s="385"/>
      <c r="D21" s="341">
        <v>135</v>
      </c>
      <c r="E21" s="341"/>
      <c r="F21" s="341">
        <v>293</v>
      </c>
      <c r="G21" s="341"/>
      <c r="H21" s="341">
        <f>F21/4</f>
        <v>73.25</v>
      </c>
      <c r="I21" s="341"/>
      <c r="J21" s="341">
        <v>127</v>
      </c>
      <c r="K21" s="341"/>
      <c r="L21" s="341">
        <f>J21-H21</f>
        <v>53.75</v>
      </c>
      <c r="M21" s="341"/>
      <c r="N21" s="351">
        <f>J21/H21*100</f>
        <v>173.3788395904437</v>
      </c>
      <c r="O21" s="351"/>
    </row>
    <row r="22" spans="1:15" s="49" customFormat="1" ht="40.5" customHeight="1">
      <c r="A22" s="57" t="s">
        <v>411</v>
      </c>
      <c r="B22" s="384">
        <v>16478</v>
      </c>
      <c r="C22" s="385"/>
      <c r="D22" s="341">
        <v>3607</v>
      </c>
      <c r="E22" s="341"/>
      <c r="F22" s="333">
        <v>16302</v>
      </c>
      <c r="G22" s="334"/>
      <c r="H22" s="333">
        <f>'1. Фін результат'!D107-'6.1. Інша інфо_1'!H21:I21</f>
        <v>4075.75</v>
      </c>
      <c r="I22" s="334"/>
      <c r="J22" s="341">
        <f>'1. Фін результат'!E36-'6.1. Інша інфо_1'!J21:K21</f>
        <v>3774</v>
      </c>
      <c r="K22" s="341"/>
      <c r="L22" s="341">
        <f>J22-H22</f>
        <v>-301.75</v>
      </c>
      <c r="M22" s="341"/>
      <c r="N22" s="351">
        <f>J22/H22*100</f>
        <v>92.596454640250258</v>
      </c>
      <c r="O22" s="351"/>
    </row>
    <row r="23" spans="1:15" s="49" customFormat="1" ht="20.100000000000001" customHeight="1">
      <c r="A23" s="57" t="s">
        <v>412</v>
      </c>
      <c r="B23" s="314"/>
      <c r="C23" s="314"/>
      <c r="D23" s="351"/>
      <c r="E23" s="351"/>
      <c r="F23" s="341"/>
      <c r="G23" s="341"/>
      <c r="H23" s="341"/>
      <c r="I23" s="341"/>
      <c r="J23" s="341"/>
      <c r="K23" s="341"/>
      <c r="L23" s="341"/>
      <c r="M23" s="341"/>
      <c r="N23" s="351"/>
      <c r="O23" s="351"/>
    </row>
    <row r="24" spans="1:15" s="49" customFormat="1" ht="45" customHeight="1">
      <c r="A24" s="371" t="s">
        <v>413</v>
      </c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3"/>
    </row>
    <row r="25" spans="1:15" s="49" customFormat="1" ht="20.100000000000001" customHeight="1">
      <c r="A25" s="57" t="s">
        <v>410</v>
      </c>
      <c r="B25" s="382">
        <v>357</v>
      </c>
      <c r="C25" s="383"/>
      <c r="D25" s="341">
        <v>165</v>
      </c>
      <c r="E25" s="341"/>
      <c r="F25" s="341">
        <v>357</v>
      </c>
      <c r="G25" s="341"/>
      <c r="H25" s="341">
        <f>F25/4</f>
        <v>89.25</v>
      </c>
      <c r="I25" s="341"/>
      <c r="J25" s="341">
        <f>J21*1.22</f>
        <v>154.94</v>
      </c>
      <c r="K25" s="341"/>
      <c r="L25" s="341">
        <f>J25-H25</f>
        <v>65.69</v>
      </c>
      <c r="M25" s="341"/>
      <c r="N25" s="351">
        <f>J25/H25*100</f>
        <v>173.60224089635855</v>
      </c>
      <c r="O25" s="351"/>
    </row>
    <row r="26" spans="1:15" s="49" customFormat="1" ht="42.75" customHeight="1">
      <c r="A26" s="57" t="s">
        <v>411</v>
      </c>
      <c r="B26" s="382">
        <v>20104</v>
      </c>
      <c r="C26" s="383"/>
      <c r="D26" s="341">
        <v>4391</v>
      </c>
      <c r="E26" s="341"/>
      <c r="F26" s="341">
        <v>19889</v>
      </c>
      <c r="G26" s="341"/>
      <c r="H26" s="341">
        <f>'1. Фін результат'!D107+'1. Фін результат'!D108-'6.1. Інша інфо_1'!H25:I25</f>
        <v>4972.75</v>
      </c>
      <c r="I26" s="341"/>
      <c r="J26" s="341">
        <f>'1. Фін результат'!E36+'1. Фін результат'!E37-'6.1. Інша інфо_1'!J25:K25</f>
        <v>4582.0600000000004</v>
      </c>
      <c r="K26" s="341"/>
      <c r="L26" s="341">
        <f>J26-H26</f>
        <v>-390.6899999999996</v>
      </c>
      <c r="M26" s="341"/>
      <c r="N26" s="351">
        <f>J26/H26*100</f>
        <v>92.143381428786896</v>
      </c>
      <c r="O26" s="351"/>
    </row>
    <row r="27" spans="1:15" s="49" customFormat="1" ht="20.100000000000001" customHeight="1">
      <c r="A27" s="57" t="s">
        <v>412</v>
      </c>
      <c r="B27" s="314"/>
      <c r="C27" s="314"/>
      <c r="D27" s="351"/>
      <c r="E27" s="351"/>
      <c r="F27" s="341"/>
      <c r="G27" s="341"/>
      <c r="H27" s="341"/>
      <c r="I27" s="341"/>
      <c r="J27" s="341"/>
      <c r="K27" s="341"/>
      <c r="L27" s="341"/>
      <c r="M27" s="341"/>
      <c r="N27" s="351"/>
      <c r="O27" s="351"/>
    </row>
    <row r="28" spans="1:15" s="49" customFormat="1" ht="43.5" customHeight="1">
      <c r="A28" s="371" t="s">
        <v>414</v>
      </c>
      <c r="B28" s="372"/>
      <c r="C28" s="372"/>
      <c r="D28" s="372"/>
      <c r="E28" s="372"/>
      <c r="F28" s="372"/>
      <c r="G28" s="372"/>
      <c r="H28" s="372"/>
      <c r="I28" s="372"/>
      <c r="J28" s="372"/>
      <c r="K28" s="372"/>
      <c r="L28" s="372"/>
      <c r="M28" s="372"/>
      <c r="N28" s="372"/>
      <c r="O28" s="373"/>
    </row>
    <row r="29" spans="1:15" s="49" customFormat="1" ht="20.100000000000001" customHeight="1">
      <c r="A29" s="251" t="s">
        <v>410</v>
      </c>
      <c r="B29" s="380">
        <v>24417</v>
      </c>
      <c r="C29" s="381"/>
      <c r="D29" s="341">
        <v>47408</v>
      </c>
      <c r="E29" s="341"/>
      <c r="F29" s="341">
        <v>24417</v>
      </c>
      <c r="G29" s="341"/>
      <c r="H29" s="376">
        <v>24417</v>
      </c>
      <c r="I29" s="377"/>
      <c r="J29" s="341">
        <v>47113</v>
      </c>
      <c r="K29" s="341"/>
      <c r="L29" s="341">
        <f>J29-H29</f>
        <v>22696</v>
      </c>
      <c r="M29" s="341"/>
      <c r="N29" s="351">
        <f>J29/H29*100</f>
        <v>192.95163205963101</v>
      </c>
      <c r="O29" s="351"/>
    </row>
    <row r="30" spans="1:15" s="49" customFormat="1" ht="45" customHeight="1">
      <c r="A30" s="251" t="s">
        <v>411</v>
      </c>
      <c r="B30" s="249"/>
      <c r="C30" s="250">
        <v>29851</v>
      </c>
      <c r="D30" s="341">
        <v>37106</v>
      </c>
      <c r="E30" s="341"/>
      <c r="F30" s="341">
        <v>29533</v>
      </c>
      <c r="G30" s="341"/>
      <c r="H30" s="376">
        <f>F30</f>
        <v>29533</v>
      </c>
      <c r="I30" s="377"/>
      <c r="J30" s="341">
        <v>36499</v>
      </c>
      <c r="K30" s="341"/>
      <c r="L30" s="341">
        <f>J30-H30</f>
        <v>6966</v>
      </c>
      <c r="M30" s="341"/>
      <c r="N30" s="351">
        <f>J30/H30*100</f>
        <v>123.58717367013172</v>
      </c>
      <c r="O30" s="351"/>
    </row>
    <row r="31" spans="1:15" s="49" customFormat="1" ht="20.100000000000001" customHeight="1">
      <c r="A31" s="251" t="s">
        <v>412</v>
      </c>
      <c r="B31" s="314"/>
      <c r="C31" s="314"/>
      <c r="D31" s="368"/>
      <c r="E31" s="368"/>
      <c r="F31" s="341"/>
      <c r="G31" s="341"/>
      <c r="H31" s="341"/>
      <c r="I31" s="341"/>
      <c r="J31" s="341"/>
      <c r="K31" s="341"/>
      <c r="L31" s="341"/>
      <c r="M31" s="341"/>
      <c r="N31" s="351"/>
      <c r="O31" s="351"/>
    </row>
    <row r="32" spans="1:15" s="49" customFormat="1" ht="42.75" customHeight="1">
      <c r="A32" s="371" t="s">
        <v>415</v>
      </c>
      <c r="B32" s="372"/>
      <c r="C32" s="372"/>
      <c r="D32" s="372"/>
      <c r="E32" s="372"/>
      <c r="F32" s="372"/>
      <c r="G32" s="372"/>
      <c r="H32" s="372"/>
      <c r="I32" s="372"/>
      <c r="J32" s="372"/>
      <c r="K32" s="372"/>
      <c r="L32" s="372"/>
      <c r="M32" s="372"/>
      <c r="N32" s="372"/>
      <c r="O32" s="373"/>
    </row>
    <row r="33" spans="1:15" s="49" customFormat="1" ht="20.100000000000001" customHeight="1">
      <c r="A33" s="251" t="s">
        <v>410</v>
      </c>
      <c r="B33" s="374">
        <f>B29</f>
        <v>24417</v>
      </c>
      <c r="C33" s="375"/>
      <c r="D33" s="341">
        <v>45000</v>
      </c>
      <c r="E33" s="341"/>
      <c r="F33" s="341">
        <v>24417</v>
      </c>
      <c r="G33" s="341"/>
      <c r="H33" s="376">
        <f>H29</f>
        <v>24417</v>
      </c>
      <c r="I33" s="377"/>
      <c r="J33" s="341">
        <f>J29</f>
        <v>47113</v>
      </c>
      <c r="K33" s="341"/>
      <c r="L33" s="341">
        <f>J33-H33</f>
        <v>22696</v>
      </c>
      <c r="M33" s="341"/>
      <c r="N33" s="351">
        <f>J33/H33*100</f>
        <v>192.95163205963101</v>
      </c>
      <c r="O33" s="351"/>
    </row>
    <row r="34" spans="1:15" s="49" customFormat="1" ht="35.25" customHeight="1">
      <c r="A34" s="251" t="s">
        <v>411</v>
      </c>
      <c r="B34" s="378">
        <f>C30</f>
        <v>29851</v>
      </c>
      <c r="C34" s="379"/>
      <c r="D34" s="341">
        <v>40660</v>
      </c>
      <c r="E34" s="341"/>
      <c r="F34" s="341">
        <v>29533</v>
      </c>
      <c r="G34" s="341"/>
      <c r="H34" s="376">
        <f>F34</f>
        <v>29533</v>
      </c>
      <c r="I34" s="377"/>
      <c r="J34" s="341">
        <f>J30</f>
        <v>36499</v>
      </c>
      <c r="K34" s="341"/>
      <c r="L34" s="341">
        <f>J34-H34</f>
        <v>6966</v>
      </c>
      <c r="M34" s="341"/>
      <c r="N34" s="351">
        <f>J34/H34*100</f>
        <v>123.58717367013172</v>
      </c>
      <c r="O34" s="351"/>
    </row>
    <row r="35" spans="1:15" s="49" customFormat="1" ht="20.100000000000001" customHeight="1">
      <c r="A35" s="57" t="s">
        <v>412</v>
      </c>
      <c r="B35" s="314"/>
      <c r="C35" s="314"/>
      <c r="D35" s="368"/>
      <c r="E35" s="368"/>
      <c r="F35" s="341"/>
      <c r="G35" s="341"/>
      <c r="H35" s="341"/>
      <c r="I35" s="341"/>
      <c r="J35" s="341"/>
      <c r="K35" s="341"/>
      <c r="L35" s="341"/>
      <c r="M35" s="341"/>
      <c r="N35" s="351"/>
      <c r="O35" s="351"/>
    </row>
    <row r="36" spans="1:15" s="49" customFormat="1" ht="7.5" customHeight="1">
      <c r="A36" s="58"/>
      <c r="B36" s="58"/>
      <c r="C36" s="58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67"/>
      <c r="O36" s="67"/>
    </row>
    <row r="37" spans="1:15" ht="22.5" customHeight="1">
      <c r="A37" s="369" t="s">
        <v>416</v>
      </c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69"/>
      <c r="M37" s="369"/>
      <c r="N37" s="369"/>
      <c r="O37" s="369"/>
    </row>
    <row r="38" spans="1:15" ht="11.25" customHeight="1">
      <c r="A38" s="15"/>
      <c r="B38" s="15"/>
      <c r="C38" s="15"/>
      <c r="D38" s="15"/>
      <c r="E38" s="15"/>
      <c r="F38" s="15"/>
      <c r="G38" s="15"/>
      <c r="H38" s="15"/>
      <c r="I38" s="15"/>
    </row>
    <row r="39" spans="1:15" ht="30.75" customHeight="1">
      <c r="A39" s="370" t="s">
        <v>417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</row>
    <row r="40" spans="1:15" ht="30.75" customHeight="1">
      <c r="A40" s="39" t="s">
        <v>418</v>
      </c>
      <c r="B40" s="362" t="s">
        <v>419</v>
      </c>
      <c r="C40" s="363"/>
      <c r="D40" s="363"/>
      <c r="E40" s="364"/>
      <c r="F40" s="337" t="s">
        <v>420</v>
      </c>
      <c r="G40" s="337"/>
      <c r="H40" s="337"/>
      <c r="I40" s="337"/>
      <c r="J40" s="337"/>
      <c r="K40" s="337"/>
      <c r="L40" s="337"/>
      <c r="M40" s="337"/>
      <c r="N40" s="337"/>
      <c r="O40" s="337"/>
    </row>
    <row r="41" spans="1:15" ht="17.25" customHeight="1">
      <c r="A41" s="39">
        <v>1</v>
      </c>
      <c r="B41" s="335">
        <v>2</v>
      </c>
      <c r="C41" s="355"/>
      <c r="D41" s="355"/>
      <c r="E41" s="355"/>
      <c r="F41" s="337">
        <v>3</v>
      </c>
      <c r="G41" s="337"/>
      <c r="H41" s="337"/>
      <c r="I41" s="337"/>
      <c r="J41" s="337"/>
      <c r="K41" s="337"/>
      <c r="L41" s="337"/>
      <c r="M41" s="337"/>
      <c r="N41" s="337"/>
      <c r="O41" s="337"/>
    </row>
    <row r="42" spans="1:15" ht="20.100000000000001" customHeight="1">
      <c r="A42" s="59"/>
      <c r="B42" s="342"/>
      <c r="C42" s="365"/>
      <c r="D42" s="365"/>
      <c r="E42" s="365"/>
      <c r="F42" s="350"/>
      <c r="G42" s="350"/>
      <c r="H42" s="350"/>
      <c r="I42" s="350"/>
      <c r="J42" s="350"/>
      <c r="K42" s="350"/>
      <c r="L42" s="350"/>
      <c r="M42" s="350"/>
      <c r="N42" s="350"/>
      <c r="O42" s="350"/>
    </row>
    <row r="43" spans="1:15" ht="20.100000000000001" hidden="1" customHeight="1" outlineLevel="1">
      <c r="A43" s="60"/>
      <c r="B43" s="61"/>
      <c r="C43" s="61"/>
      <c r="D43" s="61"/>
      <c r="E43" s="61"/>
      <c r="F43" s="62"/>
      <c r="G43" s="62"/>
      <c r="H43" s="62"/>
      <c r="I43" s="62"/>
      <c r="J43" s="62"/>
      <c r="K43" s="62"/>
      <c r="L43" s="62"/>
      <c r="M43" s="366" t="s">
        <v>108</v>
      </c>
      <c r="N43" s="366"/>
      <c r="O43" s="366"/>
    </row>
    <row r="44" spans="1:15" ht="20.100000000000001" hidden="1" customHeight="1" outlineLevel="1">
      <c r="A44" s="60"/>
      <c r="B44" s="61"/>
      <c r="C44" s="61"/>
      <c r="D44" s="61"/>
      <c r="E44" s="61"/>
      <c r="F44" s="62"/>
      <c r="G44" s="62"/>
      <c r="H44" s="62"/>
      <c r="I44" s="62"/>
      <c r="J44" s="62"/>
      <c r="K44" s="62"/>
      <c r="L44" s="62"/>
      <c r="M44" s="367" t="s">
        <v>421</v>
      </c>
      <c r="N44" s="367"/>
      <c r="O44" s="367"/>
    </row>
    <row r="45" spans="1:15" collapsed="1">
      <c r="A45" s="315" t="s">
        <v>422</v>
      </c>
      <c r="B45" s="315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  <c r="O45" s="315"/>
    </row>
    <row r="47" spans="1:15" ht="52.5" customHeight="1">
      <c r="A47" s="328" t="s">
        <v>37</v>
      </c>
      <c r="B47" s="329"/>
      <c r="C47" s="320"/>
      <c r="D47" s="314" t="s">
        <v>423</v>
      </c>
      <c r="E47" s="314"/>
      <c r="F47" s="314"/>
      <c r="G47" s="314" t="s">
        <v>424</v>
      </c>
      <c r="H47" s="314"/>
      <c r="I47" s="314"/>
      <c r="J47" s="314" t="s">
        <v>400</v>
      </c>
      <c r="K47" s="314"/>
      <c r="L47" s="314"/>
      <c r="M47" s="338" t="s">
        <v>401</v>
      </c>
      <c r="N47" s="339"/>
      <c r="O47" s="294" t="s">
        <v>425</v>
      </c>
    </row>
    <row r="48" spans="1:15" ht="189.75" customHeight="1">
      <c r="A48" s="330"/>
      <c r="B48" s="331"/>
      <c r="C48" s="321"/>
      <c r="D48" s="14" t="s">
        <v>426</v>
      </c>
      <c r="E48" s="14" t="s">
        <v>427</v>
      </c>
      <c r="F48" s="14" t="s">
        <v>428</v>
      </c>
      <c r="G48" s="14" t="s">
        <v>426</v>
      </c>
      <c r="H48" s="14" t="s">
        <v>427</v>
      </c>
      <c r="I48" s="14" t="s">
        <v>428</v>
      </c>
      <c r="J48" s="14" t="s">
        <v>426</v>
      </c>
      <c r="K48" s="14" t="s">
        <v>427</v>
      </c>
      <c r="L48" s="14" t="s">
        <v>428</v>
      </c>
      <c r="M48" s="14" t="s">
        <v>429</v>
      </c>
      <c r="N48" s="14" t="s">
        <v>430</v>
      </c>
      <c r="O48" s="327"/>
    </row>
    <row r="49" spans="1:15">
      <c r="A49" s="338">
        <v>1</v>
      </c>
      <c r="B49" s="354"/>
      <c r="C49" s="339"/>
      <c r="D49" s="14">
        <v>4</v>
      </c>
      <c r="E49" s="14">
        <v>5</v>
      </c>
      <c r="F49" s="14">
        <v>6</v>
      </c>
      <c r="G49" s="14">
        <v>7</v>
      </c>
      <c r="H49" s="23">
        <v>8</v>
      </c>
      <c r="I49" s="23">
        <v>9</v>
      </c>
      <c r="J49" s="23">
        <v>10</v>
      </c>
      <c r="K49" s="23">
        <v>11</v>
      </c>
      <c r="L49" s="23">
        <v>12</v>
      </c>
      <c r="M49" s="23">
        <v>13</v>
      </c>
      <c r="N49" s="23">
        <v>14</v>
      </c>
      <c r="O49" s="23">
        <v>15</v>
      </c>
    </row>
    <row r="50" spans="1:15">
      <c r="A50" s="338" t="s">
        <v>431</v>
      </c>
      <c r="B50" s="354"/>
      <c r="C50" s="339"/>
      <c r="D50" s="26">
        <f>'1. Фін результат'!D10</f>
        <v>9762</v>
      </c>
      <c r="E50" s="14"/>
      <c r="F50" s="14"/>
      <c r="G50" s="26">
        <f>'1. Фін результат'!E9</f>
        <v>9707</v>
      </c>
      <c r="H50" s="23"/>
      <c r="I50" s="23"/>
      <c r="J50" s="69">
        <f>G50-D50</f>
        <v>-55</v>
      </c>
      <c r="K50" s="23"/>
      <c r="L50" s="23"/>
      <c r="M50" s="70">
        <f>G50/D50*100</f>
        <v>99.436590862528206</v>
      </c>
      <c r="N50" s="23"/>
      <c r="O50" s="23"/>
    </row>
    <row r="51" spans="1:15" ht="20.100000000000001" customHeight="1">
      <c r="A51" s="356"/>
      <c r="B51" s="357"/>
      <c r="C51" s="358"/>
      <c r="D51" s="26"/>
      <c r="E51" s="26"/>
      <c r="F51" s="26"/>
      <c r="G51" s="26"/>
      <c r="H51" s="26"/>
      <c r="I51" s="26"/>
      <c r="J51" s="26"/>
      <c r="K51" s="26"/>
      <c r="L51" s="26"/>
      <c r="M51" s="36"/>
      <c r="N51" s="36"/>
      <c r="O51" s="26"/>
    </row>
    <row r="52" spans="1:15" ht="24.95" customHeight="1">
      <c r="A52" s="359" t="s">
        <v>223</v>
      </c>
      <c r="B52" s="360"/>
      <c r="C52" s="361"/>
      <c r="D52" s="26"/>
      <c r="E52" s="26"/>
      <c r="F52" s="63"/>
      <c r="G52" s="63"/>
      <c r="H52" s="63"/>
      <c r="I52" s="63"/>
      <c r="J52" s="63"/>
      <c r="K52" s="63"/>
      <c r="L52" s="63"/>
      <c r="M52" s="71"/>
      <c r="N52" s="71"/>
      <c r="O52" s="63"/>
    </row>
    <row r="53" spans="1:15">
      <c r="A53" s="64"/>
      <c r="B53" s="65"/>
      <c r="C53" s="65"/>
      <c r="D53" s="65"/>
      <c r="E53" s="65"/>
      <c r="F53" s="54"/>
      <c r="G53" s="54"/>
      <c r="H53" s="54"/>
      <c r="I53" s="55"/>
      <c r="J53" s="55"/>
      <c r="K53" s="55"/>
      <c r="L53" s="55"/>
      <c r="M53" s="55"/>
      <c r="N53" s="55"/>
      <c r="O53" s="55"/>
    </row>
    <row r="54" spans="1:15">
      <c r="A54" s="315" t="s">
        <v>432</v>
      </c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</row>
    <row r="56" spans="1:15" ht="56.25" customHeight="1">
      <c r="A56" s="14" t="s">
        <v>433</v>
      </c>
      <c r="B56" s="314" t="s">
        <v>434</v>
      </c>
      <c r="C56" s="314"/>
      <c r="D56" s="314" t="s">
        <v>435</v>
      </c>
      <c r="E56" s="314"/>
      <c r="F56" s="314" t="s">
        <v>436</v>
      </c>
      <c r="G56" s="314"/>
      <c r="H56" s="314" t="s">
        <v>437</v>
      </c>
      <c r="I56" s="314"/>
      <c r="J56" s="314"/>
      <c r="K56" s="338" t="s">
        <v>438</v>
      </c>
      <c r="L56" s="339"/>
      <c r="M56" s="338" t="s">
        <v>439</v>
      </c>
      <c r="N56" s="354"/>
      <c r="O56" s="339"/>
    </row>
    <row r="57" spans="1:15">
      <c r="A57" s="23">
        <v>1</v>
      </c>
      <c r="B57" s="337">
        <v>2</v>
      </c>
      <c r="C57" s="337"/>
      <c r="D57" s="337">
        <v>3</v>
      </c>
      <c r="E57" s="337"/>
      <c r="F57" s="337">
        <v>4</v>
      </c>
      <c r="G57" s="337"/>
      <c r="H57" s="337">
        <v>5</v>
      </c>
      <c r="I57" s="337"/>
      <c r="J57" s="337"/>
      <c r="K57" s="337">
        <v>6</v>
      </c>
      <c r="L57" s="337"/>
      <c r="M57" s="335">
        <v>7</v>
      </c>
      <c r="N57" s="355"/>
      <c r="O57" s="336"/>
    </row>
    <row r="58" spans="1:15">
      <c r="A58" s="19"/>
      <c r="B58" s="350"/>
      <c r="C58" s="350"/>
      <c r="D58" s="341"/>
      <c r="E58" s="341"/>
      <c r="F58" s="351" t="s">
        <v>440</v>
      </c>
      <c r="G58" s="351"/>
      <c r="H58" s="340"/>
      <c r="I58" s="340"/>
      <c r="J58" s="340"/>
      <c r="K58" s="333"/>
      <c r="L58" s="334"/>
      <c r="M58" s="341"/>
      <c r="N58" s="341"/>
      <c r="O58" s="341"/>
    </row>
    <row r="59" spans="1:15">
      <c r="A59" s="19"/>
      <c r="B59" s="352"/>
      <c r="C59" s="353"/>
      <c r="D59" s="333"/>
      <c r="E59" s="334"/>
      <c r="F59" s="344"/>
      <c r="G59" s="345"/>
      <c r="H59" s="346"/>
      <c r="I59" s="347"/>
      <c r="J59" s="348"/>
      <c r="K59" s="333"/>
      <c r="L59" s="334"/>
      <c r="M59" s="333"/>
      <c r="N59" s="349"/>
      <c r="O59" s="334"/>
    </row>
    <row r="60" spans="1:15">
      <c r="A60" s="19"/>
      <c r="B60" s="342"/>
      <c r="C60" s="343"/>
      <c r="D60" s="333"/>
      <c r="E60" s="334"/>
      <c r="F60" s="344"/>
      <c r="G60" s="345"/>
      <c r="H60" s="346"/>
      <c r="I60" s="347"/>
      <c r="J60" s="348"/>
      <c r="K60" s="333"/>
      <c r="L60" s="334"/>
      <c r="M60" s="333"/>
      <c r="N60" s="349"/>
      <c r="O60" s="334"/>
    </row>
    <row r="61" spans="1:15">
      <c r="A61" s="19"/>
      <c r="B61" s="350"/>
      <c r="C61" s="350"/>
      <c r="D61" s="341"/>
      <c r="E61" s="341"/>
      <c r="F61" s="351"/>
      <c r="G61" s="351"/>
      <c r="H61" s="340"/>
      <c r="I61" s="340"/>
      <c r="J61" s="340"/>
      <c r="K61" s="333"/>
      <c r="L61" s="334"/>
      <c r="M61" s="341"/>
      <c r="N61" s="341"/>
      <c r="O61" s="341"/>
    </row>
    <row r="62" spans="1:15">
      <c r="A62" s="66" t="s">
        <v>223</v>
      </c>
      <c r="B62" s="337" t="s">
        <v>441</v>
      </c>
      <c r="C62" s="337"/>
      <c r="D62" s="337" t="s">
        <v>441</v>
      </c>
      <c r="E62" s="337"/>
      <c r="F62" s="337" t="s">
        <v>441</v>
      </c>
      <c r="G62" s="337"/>
      <c r="H62" s="340"/>
      <c r="I62" s="340"/>
      <c r="J62" s="340"/>
      <c r="K62" s="333"/>
      <c r="L62" s="334"/>
      <c r="M62" s="341"/>
      <c r="N62" s="341"/>
      <c r="O62" s="341"/>
    </row>
    <row r="63" spans="1:15">
      <c r="A63" s="54"/>
      <c r="B63" s="11"/>
      <c r="C63" s="11"/>
      <c r="D63" s="11"/>
      <c r="E63" s="11"/>
      <c r="F63" s="11"/>
      <c r="G63" s="11"/>
      <c r="H63" s="11"/>
      <c r="I63" s="11"/>
      <c r="J63" s="11"/>
      <c r="K63" s="49"/>
      <c r="L63" s="49"/>
      <c r="M63" s="49"/>
      <c r="N63" s="49"/>
      <c r="O63" s="49"/>
    </row>
    <row r="64" spans="1:15">
      <c r="A64" s="315" t="s">
        <v>442</v>
      </c>
      <c r="B64" s="315"/>
      <c r="C64" s="315"/>
      <c r="D64" s="315"/>
      <c r="E64" s="315"/>
      <c r="F64" s="315"/>
      <c r="G64" s="315"/>
      <c r="H64" s="315"/>
      <c r="I64" s="315"/>
      <c r="J64" s="315"/>
      <c r="K64" s="315"/>
      <c r="L64" s="315"/>
      <c r="M64" s="315"/>
      <c r="N64" s="315"/>
      <c r="O64" s="315"/>
    </row>
    <row r="65" spans="1:15" ht="3" customHeight="1">
      <c r="A65" s="55"/>
      <c r="B65" s="55"/>
      <c r="C65" s="55"/>
      <c r="D65" s="55"/>
      <c r="E65" s="55"/>
      <c r="F65" s="55"/>
      <c r="G65" s="55"/>
      <c r="H65" s="55"/>
      <c r="I65" s="21"/>
    </row>
    <row r="66" spans="1:15" ht="42.75" customHeight="1">
      <c r="A66" s="314" t="s">
        <v>443</v>
      </c>
      <c r="B66" s="314"/>
      <c r="C66" s="314"/>
      <c r="D66" s="314" t="s">
        <v>444</v>
      </c>
      <c r="E66" s="314"/>
      <c r="F66" s="314" t="s">
        <v>445</v>
      </c>
      <c r="G66" s="314"/>
      <c r="H66" s="314"/>
      <c r="I66" s="314"/>
      <c r="J66" s="314" t="s">
        <v>446</v>
      </c>
      <c r="K66" s="314"/>
      <c r="L66" s="314"/>
      <c r="M66" s="314"/>
      <c r="N66" s="314" t="s">
        <v>447</v>
      </c>
      <c r="O66" s="314"/>
    </row>
    <row r="67" spans="1:15" ht="42.75" customHeight="1">
      <c r="A67" s="314"/>
      <c r="B67" s="314"/>
      <c r="C67" s="314"/>
      <c r="D67" s="314"/>
      <c r="E67" s="314"/>
      <c r="F67" s="337" t="s">
        <v>448</v>
      </c>
      <c r="G67" s="337"/>
      <c r="H67" s="314" t="s">
        <v>43</v>
      </c>
      <c r="I67" s="314"/>
      <c r="J67" s="337" t="s">
        <v>448</v>
      </c>
      <c r="K67" s="337"/>
      <c r="L67" s="314" t="s">
        <v>43</v>
      </c>
      <c r="M67" s="314"/>
      <c r="N67" s="314"/>
      <c r="O67" s="314"/>
    </row>
    <row r="68" spans="1:15">
      <c r="A68" s="314">
        <v>1</v>
      </c>
      <c r="B68" s="314"/>
      <c r="C68" s="314"/>
      <c r="D68" s="338">
        <v>2</v>
      </c>
      <c r="E68" s="339"/>
      <c r="F68" s="338">
        <v>3</v>
      </c>
      <c r="G68" s="339"/>
      <c r="H68" s="335">
        <v>4</v>
      </c>
      <c r="I68" s="336"/>
      <c r="J68" s="335">
        <v>5</v>
      </c>
      <c r="K68" s="336"/>
      <c r="L68" s="335">
        <v>6</v>
      </c>
      <c r="M68" s="336"/>
      <c r="N68" s="335">
        <v>7</v>
      </c>
      <c r="O68" s="336"/>
    </row>
    <row r="69" spans="1:15" ht="20.100000000000001" customHeight="1">
      <c r="A69" s="332" t="s">
        <v>449</v>
      </c>
      <c r="B69" s="332"/>
      <c r="C69" s="332"/>
      <c r="D69" s="333"/>
      <c r="E69" s="334"/>
      <c r="F69" s="333"/>
      <c r="G69" s="334"/>
      <c r="H69" s="333"/>
      <c r="I69" s="334"/>
      <c r="J69" s="333"/>
      <c r="K69" s="334"/>
      <c r="L69" s="333"/>
      <c r="M69" s="334"/>
      <c r="N69" s="333"/>
      <c r="O69" s="334"/>
    </row>
    <row r="70" spans="1:15" ht="20.100000000000001" customHeight="1">
      <c r="A70" s="332" t="s">
        <v>450</v>
      </c>
      <c r="B70" s="332"/>
      <c r="C70" s="332"/>
      <c r="D70" s="333"/>
      <c r="E70" s="334"/>
      <c r="F70" s="333"/>
      <c r="G70" s="334"/>
      <c r="H70" s="333"/>
      <c r="I70" s="334"/>
      <c r="J70" s="333"/>
      <c r="K70" s="334"/>
      <c r="L70" s="333"/>
      <c r="M70" s="334"/>
      <c r="N70" s="333"/>
      <c r="O70" s="334"/>
    </row>
    <row r="71" spans="1:15" ht="20.100000000000001" customHeight="1">
      <c r="A71" s="332"/>
      <c r="B71" s="332"/>
      <c r="C71" s="332"/>
      <c r="D71" s="333"/>
      <c r="E71" s="334"/>
      <c r="F71" s="333"/>
      <c r="G71" s="334"/>
      <c r="H71" s="333"/>
      <c r="I71" s="334"/>
      <c r="J71" s="333"/>
      <c r="K71" s="334"/>
      <c r="L71" s="333"/>
      <c r="M71" s="334"/>
      <c r="N71" s="333"/>
      <c r="O71" s="334"/>
    </row>
    <row r="72" spans="1:15" ht="20.100000000000001" customHeight="1">
      <c r="A72" s="332" t="s">
        <v>451</v>
      </c>
      <c r="B72" s="332"/>
      <c r="C72" s="332"/>
      <c r="D72" s="333"/>
      <c r="E72" s="334"/>
      <c r="F72" s="333"/>
      <c r="G72" s="334"/>
      <c r="H72" s="333"/>
      <c r="I72" s="334"/>
      <c r="J72" s="333"/>
      <c r="K72" s="334"/>
      <c r="L72" s="333"/>
      <c r="M72" s="334"/>
      <c r="N72" s="333"/>
      <c r="O72" s="334"/>
    </row>
    <row r="73" spans="1:15" ht="20.100000000000001" customHeight="1">
      <c r="A73" s="332" t="s">
        <v>452</v>
      </c>
      <c r="B73" s="332"/>
      <c r="C73" s="332"/>
      <c r="D73" s="333"/>
      <c r="E73" s="334"/>
      <c r="F73" s="333"/>
      <c r="G73" s="334"/>
      <c r="H73" s="333"/>
      <c r="I73" s="334"/>
      <c r="J73" s="333"/>
      <c r="K73" s="334"/>
      <c r="L73" s="333"/>
      <c r="M73" s="334"/>
      <c r="N73" s="333"/>
      <c r="O73" s="334"/>
    </row>
    <row r="74" spans="1:15" ht="20.100000000000001" customHeight="1">
      <c r="A74" s="332"/>
      <c r="B74" s="332"/>
      <c r="C74" s="332"/>
      <c r="D74" s="333"/>
      <c r="E74" s="334"/>
      <c r="F74" s="333"/>
      <c r="G74" s="334"/>
      <c r="H74" s="333"/>
      <c r="I74" s="334"/>
      <c r="J74" s="333"/>
      <c r="K74" s="334"/>
      <c r="L74" s="333"/>
      <c r="M74" s="334"/>
      <c r="N74" s="333"/>
      <c r="O74" s="334"/>
    </row>
    <row r="75" spans="1:15" ht="20.100000000000001" customHeight="1">
      <c r="A75" s="332" t="s">
        <v>453</v>
      </c>
      <c r="B75" s="332"/>
      <c r="C75" s="332"/>
      <c r="D75" s="333"/>
      <c r="E75" s="334"/>
      <c r="F75" s="333"/>
      <c r="G75" s="334"/>
      <c r="H75" s="333"/>
      <c r="I75" s="334"/>
      <c r="J75" s="333"/>
      <c r="K75" s="334"/>
      <c r="L75" s="333"/>
      <c r="M75" s="334"/>
      <c r="N75" s="333"/>
      <c r="O75" s="334"/>
    </row>
    <row r="76" spans="1:15" ht="20.100000000000001" customHeight="1">
      <c r="A76" s="332" t="s">
        <v>450</v>
      </c>
      <c r="B76" s="332"/>
      <c r="C76" s="332"/>
      <c r="D76" s="333"/>
      <c r="E76" s="334"/>
      <c r="F76" s="333"/>
      <c r="G76" s="334"/>
      <c r="H76" s="333"/>
      <c r="I76" s="334"/>
      <c r="J76" s="333"/>
      <c r="K76" s="334"/>
      <c r="L76" s="333"/>
      <c r="M76" s="334"/>
      <c r="N76" s="333"/>
      <c r="O76" s="334"/>
    </row>
    <row r="77" spans="1:15" ht="20.100000000000001" customHeight="1">
      <c r="A77" s="332"/>
      <c r="B77" s="332"/>
      <c r="C77" s="332"/>
      <c r="D77" s="333"/>
      <c r="E77" s="334"/>
      <c r="F77" s="333"/>
      <c r="G77" s="334"/>
      <c r="H77" s="333"/>
      <c r="I77" s="334"/>
      <c r="J77" s="333"/>
      <c r="K77" s="334"/>
      <c r="L77" s="333"/>
      <c r="M77" s="334"/>
      <c r="N77" s="333"/>
      <c r="O77" s="334"/>
    </row>
    <row r="78" spans="1:15" ht="24.95" customHeight="1">
      <c r="A78" s="332" t="s">
        <v>223</v>
      </c>
      <c r="B78" s="332"/>
      <c r="C78" s="332"/>
      <c r="D78" s="333"/>
      <c r="E78" s="334"/>
      <c r="F78" s="333"/>
      <c r="G78" s="334"/>
      <c r="H78" s="333"/>
      <c r="I78" s="334"/>
      <c r="J78" s="333"/>
      <c r="K78" s="334"/>
      <c r="L78" s="333"/>
      <c r="M78" s="334"/>
      <c r="N78" s="333"/>
      <c r="O78" s="334"/>
    </row>
    <row r="79" spans="1:15">
      <c r="C79" s="72"/>
      <c r="D79" s="72"/>
      <c r="E79" s="72"/>
    </row>
    <row r="80" spans="1:15" s="49" customFormat="1" ht="20.100000000000001" customHeight="1">
      <c r="A80" s="326" t="str">
        <f>'фінплан - зведені показники'!A78</f>
        <v>Директор КП "Інфо-Рада-Дніпро"</v>
      </c>
      <c r="B80" s="326"/>
      <c r="F80" s="317" t="s">
        <v>104</v>
      </c>
      <c r="G80" s="317"/>
    </row>
    <row r="81" spans="3:5">
      <c r="C81" s="72"/>
      <c r="D81" s="72"/>
      <c r="E81" s="72"/>
    </row>
    <row r="82" spans="3:5">
      <c r="C82" s="72"/>
      <c r="D82" s="72"/>
      <c r="E82" s="72"/>
    </row>
    <row r="83" spans="3:5">
      <c r="C83" s="72"/>
      <c r="D83" s="72"/>
      <c r="E83" s="72"/>
    </row>
    <row r="84" spans="3:5">
      <c r="C84" s="72"/>
      <c r="D84" s="72"/>
      <c r="E84" s="72"/>
    </row>
    <row r="85" spans="3:5">
      <c r="C85" s="72"/>
      <c r="D85" s="72"/>
      <c r="E85" s="72"/>
    </row>
    <row r="86" spans="3:5">
      <c r="C86" s="72"/>
      <c r="D86" s="72"/>
      <c r="E86" s="72"/>
    </row>
    <row r="87" spans="3:5">
      <c r="C87" s="72"/>
      <c r="D87" s="72"/>
      <c r="E87" s="72"/>
    </row>
    <row r="88" spans="3:5">
      <c r="C88" s="72"/>
      <c r="D88" s="72"/>
      <c r="E88" s="72"/>
    </row>
    <row r="89" spans="3:5">
      <c r="C89" s="72"/>
      <c r="D89" s="72"/>
      <c r="E89" s="72"/>
    </row>
    <row r="90" spans="3:5">
      <c r="C90" s="72"/>
      <c r="D90" s="72"/>
      <c r="E90" s="72"/>
    </row>
    <row r="91" spans="3:5">
      <c r="C91" s="72"/>
      <c r="D91" s="72"/>
      <c r="E91" s="72"/>
    </row>
    <row r="92" spans="3:5">
      <c r="C92" s="72"/>
      <c r="D92" s="72"/>
      <c r="E92" s="72"/>
    </row>
  </sheetData>
  <mergeCells count="305"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H11:I11"/>
    <mergeCell ref="J11:K11"/>
    <mergeCell ref="L11:M11"/>
    <mergeCell ref="N11:O11"/>
    <mergeCell ref="B12:C12"/>
    <mergeCell ref="D12:E12"/>
    <mergeCell ref="F12:G12"/>
    <mergeCell ref="H12:I12"/>
    <mergeCell ref="J12:K12"/>
    <mergeCell ref="L12:M12"/>
    <mergeCell ref="N12:O12"/>
    <mergeCell ref="A13:O13"/>
    <mergeCell ref="B14:C14"/>
    <mergeCell ref="D14:E14"/>
    <mergeCell ref="F14:G14"/>
    <mergeCell ref="H14:I14"/>
    <mergeCell ref="J14:K14"/>
    <mergeCell ref="L14:M14"/>
    <mergeCell ref="N14:O14"/>
    <mergeCell ref="B15:C15"/>
    <mergeCell ref="D15:E15"/>
    <mergeCell ref="F15:G15"/>
    <mergeCell ref="H15:I15"/>
    <mergeCell ref="J15:K15"/>
    <mergeCell ref="L15:M15"/>
    <mergeCell ref="N15:O15"/>
    <mergeCell ref="B16:C16"/>
    <mergeCell ref="D16:E16"/>
    <mergeCell ref="F16:G16"/>
    <mergeCell ref="H16:I16"/>
    <mergeCell ref="J16:K16"/>
    <mergeCell ref="L16:M16"/>
    <mergeCell ref="N16:O16"/>
    <mergeCell ref="B17:C17"/>
    <mergeCell ref="D17:E17"/>
    <mergeCell ref="F17:G17"/>
    <mergeCell ref="H17:I17"/>
    <mergeCell ref="J17:K17"/>
    <mergeCell ref="L17:M17"/>
    <mergeCell ref="N17:O17"/>
    <mergeCell ref="B18:C18"/>
    <mergeCell ref="D18:E18"/>
    <mergeCell ref="F18:G18"/>
    <mergeCell ref="H18:I18"/>
    <mergeCell ref="J18:K18"/>
    <mergeCell ref="L18:M18"/>
    <mergeCell ref="N18:O18"/>
    <mergeCell ref="B19:C19"/>
    <mergeCell ref="D19:E19"/>
    <mergeCell ref="F19:G19"/>
    <mergeCell ref="H19:I19"/>
    <mergeCell ref="J19:K19"/>
    <mergeCell ref="L19:M19"/>
    <mergeCell ref="N19:O19"/>
    <mergeCell ref="A20:O20"/>
    <mergeCell ref="B21:C21"/>
    <mergeCell ref="D21:E21"/>
    <mergeCell ref="F21:G21"/>
    <mergeCell ref="H21:I21"/>
    <mergeCell ref="J21:K21"/>
    <mergeCell ref="L21:M21"/>
    <mergeCell ref="N21:O21"/>
    <mergeCell ref="B22:C22"/>
    <mergeCell ref="D22:E22"/>
    <mergeCell ref="F22:G22"/>
    <mergeCell ref="H22:I22"/>
    <mergeCell ref="J22:K22"/>
    <mergeCell ref="L22:M22"/>
    <mergeCell ref="N22:O22"/>
    <mergeCell ref="B23:C23"/>
    <mergeCell ref="D23:E23"/>
    <mergeCell ref="F23:G23"/>
    <mergeCell ref="H23:I23"/>
    <mergeCell ref="J23:K23"/>
    <mergeCell ref="L23:M23"/>
    <mergeCell ref="N23:O23"/>
    <mergeCell ref="A24:O24"/>
    <mergeCell ref="B25:C25"/>
    <mergeCell ref="D25:E25"/>
    <mergeCell ref="F25:G25"/>
    <mergeCell ref="H25:I25"/>
    <mergeCell ref="J25:K25"/>
    <mergeCell ref="L25:M25"/>
    <mergeCell ref="N25:O25"/>
    <mergeCell ref="B26:C26"/>
    <mergeCell ref="D26:E26"/>
    <mergeCell ref="F26:G26"/>
    <mergeCell ref="H26:I26"/>
    <mergeCell ref="J26:K26"/>
    <mergeCell ref="L26:M26"/>
    <mergeCell ref="N26:O26"/>
    <mergeCell ref="B27:C27"/>
    <mergeCell ref="D27:E27"/>
    <mergeCell ref="F27:G27"/>
    <mergeCell ref="H27:I27"/>
    <mergeCell ref="J27:K27"/>
    <mergeCell ref="L27:M27"/>
    <mergeCell ref="N27:O27"/>
    <mergeCell ref="A28:O28"/>
    <mergeCell ref="B29:C29"/>
    <mergeCell ref="D29:E29"/>
    <mergeCell ref="F29:G29"/>
    <mergeCell ref="H29:I29"/>
    <mergeCell ref="J29:K29"/>
    <mergeCell ref="L29:M29"/>
    <mergeCell ref="N29:O29"/>
    <mergeCell ref="D30:E30"/>
    <mergeCell ref="F30:G30"/>
    <mergeCell ref="H30:I30"/>
    <mergeCell ref="J30:K30"/>
    <mergeCell ref="L30:M30"/>
    <mergeCell ref="N30:O30"/>
    <mergeCell ref="B31:C31"/>
    <mergeCell ref="D31:E31"/>
    <mergeCell ref="F31:G31"/>
    <mergeCell ref="H31:I31"/>
    <mergeCell ref="J31:K31"/>
    <mergeCell ref="L31:M31"/>
    <mergeCell ref="N31:O31"/>
    <mergeCell ref="A32:O32"/>
    <mergeCell ref="B33:C33"/>
    <mergeCell ref="D33:E33"/>
    <mergeCell ref="F33:G33"/>
    <mergeCell ref="H33:I33"/>
    <mergeCell ref="J33:K33"/>
    <mergeCell ref="L33:M33"/>
    <mergeCell ref="N33:O33"/>
    <mergeCell ref="B34:C34"/>
    <mergeCell ref="D34:E34"/>
    <mergeCell ref="F34:G34"/>
    <mergeCell ref="H34:I34"/>
    <mergeCell ref="J34:K34"/>
    <mergeCell ref="L34:M34"/>
    <mergeCell ref="N34:O34"/>
    <mergeCell ref="B35:C35"/>
    <mergeCell ref="D35:E35"/>
    <mergeCell ref="F35:G35"/>
    <mergeCell ref="H35:I35"/>
    <mergeCell ref="J35:K35"/>
    <mergeCell ref="L35:M35"/>
    <mergeCell ref="N35:O35"/>
    <mergeCell ref="A37:O37"/>
    <mergeCell ref="A39:O39"/>
    <mergeCell ref="B40:E40"/>
    <mergeCell ref="F40:O40"/>
    <mergeCell ref="B41:E41"/>
    <mergeCell ref="F41:O41"/>
    <mergeCell ref="B42:E42"/>
    <mergeCell ref="F42:O42"/>
    <mergeCell ref="M43:O43"/>
    <mergeCell ref="M44:O44"/>
    <mergeCell ref="A45:O45"/>
    <mergeCell ref="D47:F47"/>
    <mergeCell ref="G47:I47"/>
    <mergeCell ref="J47:L47"/>
    <mergeCell ref="M47:N47"/>
    <mergeCell ref="A49:C49"/>
    <mergeCell ref="A50:C50"/>
    <mergeCell ref="A51:C51"/>
    <mergeCell ref="A52:C52"/>
    <mergeCell ref="A54:O54"/>
    <mergeCell ref="B56:C56"/>
    <mergeCell ref="D56:E56"/>
    <mergeCell ref="F56:G56"/>
    <mergeCell ref="H56:J56"/>
    <mergeCell ref="K56:L56"/>
    <mergeCell ref="M56:O56"/>
    <mergeCell ref="B57:C57"/>
    <mergeCell ref="D57:E57"/>
    <mergeCell ref="F57:G57"/>
    <mergeCell ref="H57:J57"/>
    <mergeCell ref="K57:L57"/>
    <mergeCell ref="M57:O57"/>
    <mergeCell ref="B58:C58"/>
    <mergeCell ref="D58:E58"/>
    <mergeCell ref="F58:G58"/>
    <mergeCell ref="H58:J58"/>
    <mergeCell ref="K58:L58"/>
    <mergeCell ref="M58:O58"/>
    <mergeCell ref="B59:C59"/>
    <mergeCell ref="D59:E59"/>
    <mergeCell ref="F59:G59"/>
    <mergeCell ref="H59:J59"/>
    <mergeCell ref="K59:L59"/>
    <mergeCell ref="M59:O59"/>
    <mergeCell ref="B60:C60"/>
    <mergeCell ref="D60:E60"/>
    <mergeCell ref="F60:G60"/>
    <mergeCell ref="H60:J60"/>
    <mergeCell ref="K60:L60"/>
    <mergeCell ref="M60:O60"/>
    <mergeCell ref="B61:C61"/>
    <mergeCell ref="D61:E61"/>
    <mergeCell ref="F61:G61"/>
    <mergeCell ref="H61:J61"/>
    <mergeCell ref="K61:L61"/>
    <mergeCell ref="M61:O61"/>
    <mergeCell ref="B62:C62"/>
    <mergeCell ref="D62:E62"/>
    <mergeCell ref="F62:G62"/>
    <mergeCell ref="H62:J62"/>
    <mergeCell ref="K62:L62"/>
    <mergeCell ref="M62:O62"/>
    <mergeCell ref="A64:O64"/>
    <mergeCell ref="F66:I66"/>
    <mergeCell ref="J66:M66"/>
    <mergeCell ref="F67:G67"/>
    <mergeCell ref="H67:I67"/>
    <mergeCell ref="J67:K67"/>
    <mergeCell ref="L67:M67"/>
    <mergeCell ref="A68:C68"/>
    <mergeCell ref="D68:E68"/>
    <mergeCell ref="F68:G68"/>
    <mergeCell ref="H68:I68"/>
    <mergeCell ref="J68:K68"/>
    <mergeCell ref="L68:M68"/>
    <mergeCell ref="N68:O68"/>
    <mergeCell ref="A69:C69"/>
    <mergeCell ref="D69:E69"/>
    <mergeCell ref="F69:G69"/>
    <mergeCell ref="H69:I69"/>
    <mergeCell ref="J69:K69"/>
    <mergeCell ref="L69:M69"/>
    <mergeCell ref="N69:O69"/>
    <mergeCell ref="A70:C70"/>
    <mergeCell ref="D70:E70"/>
    <mergeCell ref="F70:G70"/>
    <mergeCell ref="H70:I70"/>
    <mergeCell ref="J70:K70"/>
    <mergeCell ref="L70:M70"/>
    <mergeCell ref="N70:O70"/>
    <mergeCell ref="A71:C71"/>
    <mergeCell ref="D71:E71"/>
    <mergeCell ref="F71:G71"/>
    <mergeCell ref="H71:I71"/>
    <mergeCell ref="J71:K71"/>
    <mergeCell ref="L71:M71"/>
    <mergeCell ref="N71:O71"/>
    <mergeCell ref="A72:C72"/>
    <mergeCell ref="D72:E72"/>
    <mergeCell ref="F72:G72"/>
    <mergeCell ref="H72:I72"/>
    <mergeCell ref="J72:K72"/>
    <mergeCell ref="L72:M72"/>
    <mergeCell ref="N72:O72"/>
    <mergeCell ref="A73:C73"/>
    <mergeCell ref="D73:E73"/>
    <mergeCell ref="F73:G73"/>
    <mergeCell ref="H73:I73"/>
    <mergeCell ref="J73:K73"/>
    <mergeCell ref="L73:M73"/>
    <mergeCell ref="N73:O73"/>
    <mergeCell ref="A74:C74"/>
    <mergeCell ref="D74:E74"/>
    <mergeCell ref="F74:G74"/>
    <mergeCell ref="H74:I74"/>
    <mergeCell ref="J74:K74"/>
    <mergeCell ref="L74:M74"/>
    <mergeCell ref="N74:O74"/>
    <mergeCell ref="H75:I75"/>
    <mergeCell ref="J75:K75"/>
    <mergeCell ref="L75:M75"/>
    <mergeCell ref="N75:O75"/>
    <mergeCell ref="A76:C76"/>
    <mergeCell ref="D76:E76"/>
    <mergeCell ref="F76:G76"/>
    <mergeCell ref="H76:I76"/>
    <mergeCell ref="J76:K76"/>
    <mergeCell ref="L76:M76"/>
    <mergeCell ref="N76:O76"/>
    <mergeCell ref="A80:B80"/>
    <mergeCell ref="F80:G80"/>
    <mergeCell ref="O47:O48"/>
    <mergeCell ref="A66:C67"/>
    <mergeCell ref="A47:C48"/>
    <mergeCell ref="D66:E67"/>
    <mergeCell ref="N66:O67"/>
    <mergeCell ref="A77:C77"/>
    <mergeCell ref="D77:E77"/>
    <mergeCell ref="F77:G77"/>
    <mergeCell ref="H77:I77"/>
    <mergeCell ref="J77:K77"/>
    <mergeCell ref="L77:M77"/>
    <mergeCell ref="N77:O77"/>
    <mergeCell ref="A78:C78"/>
    <mergeCell ref="D78:E78"/>
    <mergeCell ref="F78:G78"/>
    <mergeCell ref="H78:I78"/>
    <mergeCell ref="J78:K78"/>
    <mergeCell ref="L78:M78"/>
    <mergeCell ref="N78:O78"/>
    <mergeCell ref="A75:C75"/>
    <mergeCell ref="D75:E75"/>
    <mergeCell ref="F75:G75"/>
  </mergeCells>
  <pageMargins left="0.59055118110236204" right="0.59055118110236204" top="0.78740157480314998" bottom="0.39370078740157499" header="0.31496062992126" footer="0.15748031496063"/>
  <pageSetup paperSize="9" scale="47" orientation="landscape" r:id="rId1"/>
  <headerFooter alignWithMargins="0"/>
  <rowBreaks count="1" manualBreakCount="1">
    <brk id="38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76"/>
  <sheetViews>
    <sheetView tabSelected="1" view="pageBreakPreview" topLeftCell="A36" zoomScale="50" zoomScaleNormal="50" zoomScaleSheetLayoutView="50" workbookViewId="0">
      <selection activeCell="R34" sqref="R34"/>
    </sheetView>
  </sheetViews>
  <sheetFormatPr defaultColWidth="9.140625" defaultRowHeight="20.25" outlineLevelRow="1"/>
  <cols>
    <col min="1" max="2" width="4.42578125" style="10" customWidth="1"/>
    <col min="3" max="3" width="28.7109375" style="10" customWidth="1"/>
    <col min="4" max="6" width="8.42578125" style="10" customWidth="1"/>
    <col min="7" max="9" width="11.28515625" style="10" customWidth="1"/>
    <col min="10" max="10" width="8.7109375" style="10" customWidth="1"/>
    <col min="11" max="11" width="7" style="10" customWidth="1"/>
    <col min="12" max="12" width="8.5703125" style="10" customWidth="1"/>
    <col min="13" max="13" width="12.28515625" style="10" customWidth="1"/>
    <col min="14" max="14" width="12.5703125" style="10" customWidth="1"/>
    <col min="15" max="15" width="14.5703125" style="10" customWidth="1"/>
    <col min="16" max="16" width="14" style="10" customWidth="1"/>
    <col min="17" max="17" width="12.5703125" style="10" customWidth="1"/>
    <col min="18" max="18" width="14" style="10" customWidth="1"/>
    <col min="19" max="19" width="14.5703125" style="10" customWidth="1"/>
    <col min="20" max="20" width="14" style="10" customWidth="1"/>
    <col min="21" max="21" width="12.5703125" style="10" customWidth="1"/>
    <col min="22" max="22" width="12.28515625" style="10" customWidth="1"/>
    <col min="23" max="23" width="14.85546875" style="10" customWidth="1"/>
    <col min="24" max="24" width="14" style="10" customWidth="1"/>
    <col min="25" max="25" width="12.5703125" style="10" customWidth="1"/>
    <col min="26" max="26" width="12.28515625" style="10" customWidth="1"/>
    <col min="27" max="27" width="14.5703125" style="10" customWidth="1"/>
    <col min="28" max="28" width="13.7109375" style="10" customWidth="1"/>
    <col min="29" max="29" width="12.28515625" style="10" customWidth="1"/>
    <col min="30" max="30" width="15.140625" style="10" customWidth="1"/>
    <col min="31" max="31" width="14.5703125" style="10" customWidth="1"/>
    <col min="32" max="32" width="10" style="10" customWidth="1"/>
    <col min="33" max="16384" width="9.140625" style="10"/>
  </cols>
  <sheetData>
    <row r="1" spans="1:32" ht="18.75" hidden="1" customHeight="1" outlineLevel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R1" s="28"/>
      <c r="S1" s="28"/>
      <c r="T1" s="28"/>
      <c r="U1" s="28"/>
      <c r="V1" s="28"/>
      <c r="AD1" s="386" t="s">
        <v>108</v>
      </c>
      <c r="AE1" s="386"/>
      <c r="AF1" s="386"/>
    </row>
    <row r="2" spans="1:32" ht="18.75" hidden="1" customHeight="1" outlineLevel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R2" s="28"/>
      <c r="S2" s="28"/>
      <c r="T2" s="28"/>
      <c r="U2" s="28"/>
      <c r="V2" s="28"/>
      <c r="AD2" s="386"/>
      <c r="AE2" s="386"/>
      <c r="AF2" s="386"/>
    </row>
    <row r="3" spans="1:32" s="1" customFormat="1" ht="18.75" customHeight="1" collapsed="1">
      <c r="A3" s="431" t="s">
        <v>454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31"/>
      <c r="AC3" s="431"/>
      <c r="AD3" s="431"/>
      <c r="AE3" s="431"/>
      <c r="AF3" s="431"/>
    </row>
    <row r="4" spans="1:3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spans="1:32" ht="27.75" customHeight="1">
      <c r="A5" s="419" t="s">
        <v>455</v>
      </c>
      <c r="B5" s="407" t="s">
        <v>456</v>
      </c>
      <c r="C5" s="408"/>
      <c r="D5" s="400" t="s">
        <v>457</v>
      </c>
      <c r="E5" s="401"/>
      <c r="F5" s="401"/>
      <c r="G5" s="390" t="s">
        <v>458</v>
      </c>
      <c r="H5" s="390"/>
      <c r="I5" s="390"/>
      <c r="J5" s="390"/>
      <c r="K5" s="390"/>
      <c r="L5" s="390"/>
      <c r="M5" s="390"/>
      <c r="N5" s="400" t="s">
        <v>459</v>
      </c>
      <c r="O5" s="401"/>
      <c r="P5" s="401"/>
      <c r="Q5" s="405"/>
      <c r="R5" s="458" t="s">
        <v>460</v>
      </c>
      <c r="S5" s="459"/>
      <c r="T5" s="459"/>
      <c r="U5" s="459"/>
      <c r="V5" s="459"/>
      <c r="W5" s="459"/>
      <c r="X5" s="459"/>
      <c r="Y5" s="459"/>
      <c r="Z5" s="459"/>
      <c r="AA5" s="459"/>
      <c r="AB5" s="459"/>
      <c r="AC5" s="459"/>
      <c r="AD5" s="459"/>
      <c r="AE5" s="459"/>
      <c r="AF5" s="460"/>
    </row>
    <row r="6" spans="1:32" ht="48.75" customHeight="1">
      <c r="A6" s="420"/>
      <c r="B6" s="409"/>
      <c r="C6" s="410"/>
      <c r="D6" s="402"/>
      <c r="E6" s="403"/>
      <c r="F6" s="403"/>
      <c r="G6" s="390"/>
      <c r="H6" s="390"/>
      <c r="I6" s="390"/>
      <c r="J6" s="390"/>
      <c r="K6" s="390"/>
      <c r="L6" s="390"/>
      <c r="M6" s="390"/>
      <c r="N6" s="402"/>
      <c r="O6" s="403"/>
      <c r="P6" s="403"/>
      <c r="Q6" s="406"/>
      <c r="R6" s="461" t="s">
        <v>461</v>
      </c>
      <c r="S6" s="462"/>
      <c r="T6" s="463"/>
      <c r="U6" s="461" t="s">
        <v>462</v>
      </c>
      <c r="V6" s="462"/>
      <c r="W6" s="463"/>
      <c r="X6" s="461" t="s">
        <v>125</v>
      </c>
      <c r="Y6" s="462"/>
      <c r="Z6" s="463"/>
      <c r="AA6" s="458" t="s">
        <v>463</v>
      </c>
      <c r="AB6" s="459"/>
      <c r="AC6" s="460"/>
      <c r="AD6" s="458" t="s">
        <v>168</v>
      </c>
      <c r="AE6" s="459"/>
      <c r="AF6" s="460"/>
    </row>
    <row r="7" spans="1:32" ht="18.75" customHeight="1">
      <c r="A7" s="13">
        <v>1</v>
      </c>
      <c r="B7" s="451">
        <v>2</v>
      </c>
      <c r="C7" s="452"/>
      <c r="D7" s="338">
        <v>3</v>
      </c>
      <c r="E7" s="354"/>
      <c r="F7" s="354"/>
      <c r="G7" s="314">
        <v>4</v>
      </c>
      <c r="H7" s="314"/>
      <c r="I7" s="314"/>
      <c r="J7" s="314"/>
      <c r="K7" s="314"/>
      <c r="L7" s="314"/>
      <c r="M7" s="314"/>
      <c r="N7" s="338">
        <v>5</v>
      </c>
      <c r="O7" s="354"/>
      <c r="P7" s="354"/>
      <c r="Q7" s="339"/>
      <c r="R7" s="338">
        <v>6</v>
      </c>
      <c r="S7" s="354"/>
      <c r="T7" s="339"/>
      <c r="U7" s="338">
        <v>7</v>
      </c>
      <c r="V7" s="354"/>
      <c r="W7" s="339"/>
      <c r="X7" s="335">
        <v>8</v>
      </c>
      <c r="Y7" s="355"/>
      <c r="Z7" s="336"/>
      <c r="AA7" s="335">
        <v>9</v>
      </c>
      <c r="AB7" s="355"/>
      <c r="AC7" s="336"/>
      <c r="AD7" s="335">
        <v>10</v>
      </c>
      <c r="AE7" s="355"/>
      <c r="AF7" s="336"/>
    </row>
    <row r="8" spans="1:32" ht="20.100000000000001" customHeight="1">
      <c r="A8" s="13"/>
      <c r="B8" s="456"/>
      <c r="C8" s="457"/>
      <c r="D8" s="346"/>
      <c r="E8" s="347"/>
      <c r="F8" s="347"/>
      <c r="G8" s="340"/>
      <c r="H8" s="340"/>
      <c r="I8" s="340"/>
      <c r="J8" s="340"/>
      <c r="K8" s="340"/>
      <c r="L8" s="340"/>
      <c r="M8" s="340"/>
      <c r="N8" s="333"/>
      <c r="O8" s="349"/>
      <c r="P8" s="349"/>
      <c r="Q8" s="334"/>
      <c r="R8" s="333"/>
      <c r="S8" s="349"/>
      <c r="T8" s="334"/>
      <c r="U8" s="333"/>
      <c r="V8" s="349"/>
      <c r="W8" s="334"/>
      <c r="X8" s="333"/>
      <c r="Y8" s="349"/>
      <c r="Z8" s="334"/>
      <c r="AA8" s="333"/>
      <c r="AB8" s="349"/>
      <c r="AC8" s="334"/>
      <c r="AD8" s="333"/>
      <c r="AE8" s="349"/>
      <c r="AF8" s="334"/>
    </row>
    <row r="9" spans="1:32" ht="20.100000000000001" customHeight="1">
      <c r="A9" s="13"/>
      <c r="B9" s="456"/>
      <c r="C9" s="457"/>
      <c r="D9" s="346"/>
      <c r="E9" s="347"/>
      <c r="F9" s="347"/>
      <c r="G9" s="340"/>
      <c r="H9" s="340"/>
      <c r="I9" s="340"/>
      <c r="J9" s="340"/>
      <c r="K9" s="340"/>
      <c r="L9" s="340"/>
      <c r="M9" s="340"/>
      <c r="N9" s="333"/>
      <c r="O9" s="349"/>
      <c r="P9" s="349"/>
      <c r="Q9" s="334"/>
      <c r="R9" s="333"/>
      <c r="S9" s="349"/>
      <c r="T9" s="334"/>
      <c r="U9" s="333"/>
      <c r="V9" s="349"/>
      <c r="W9" s="334"/>
      <c r="X9" s="333"/>
      <c r="Y9" s="349"/>
      <c r="Z9" s="334"/>
      <c r="AA9" s="333"/>
      <c r="AB9" s="349"/>
      <c r="AC9" s="334"/>
      <c r="AD9" s="333"/>
      <c r="AE9" s="349"/>
      <c r="AF9" s="334"/>
    </row>
    <row r="10" spans="1:32" ht="20.100000000000001" customHeight="1">
      <c r="A10" s="13"/>
      <c r="B10" s="456"/>
      <c r="C10" s="457"/>
      <c r="D10" s="346"/>
      <c r="E10" s="347"/>
      <c r="F10" s="347"/>
      <c r="G10" s="340"/>
      <c r="H10" s="340"/>
      <c r="I10" s="340"/>
      <c r="J10" s="340"/>
      <c r="K10" s="340"/>
      <c r="L10" s="340"/>
      <c r="M10" s="340"/>
      <c r="N10" s="333"/>
      <c r="O10" s="349"/>
      <c r="P10" s="349"/>
      <c r="Q10" s="334"/>
      <c r="R10" s="333"/>
      <c r="S10" s="349"/>
      <c r="T10" s="334"/>
      <c r="U10" s="333"/>
      <c r="V10" s="349"/>
      <c r="W10" s="334"/>
      <c r="X10" s="333"/>
      <c r="Y10" s="349"/>
      <c r="Z10" s="334"/>
      <c r="AA10" s="333"/>
      <c r="AB10" s="349"/>
      <c r="AC10" s="334"/>
      <c r="AD10" s="333"/>
      <c r="AE10" s="349"/>
      <c r="AF10" s="334"/>
    </row>
    <row r="11" spans="1:32" ht="20.100000000000001" customHeight="1">
      <c r="A11" s="13"/>
      <c r="B11" s="456"/>
      <c r="C11" s="457"/>
      <c r="D11" s="346"/>
      <c r="E11" s="347"/>
      <c r="F11" s="347"/>
      <c r="G11" s="340"/>
      <c r="H11" s="340"/>
      <c r="I11" s="340"/>
      <c r="J11" s="340"/>
      <c r="K11" s="340"/>
      <c r="L11" s="340"/>
      <c r="M11" s="340"/>
      <c r="N11" s="333"/>
      <c r="O11" s="349"/>
      <c r="P11" s="349"/>
      <c r="Q11" s="334"/>
      <c r="R11" s="333"/>
      <c r="S11" s="349"/>
      <c r="T11" s="334"/>
      <c r="U11" s="333"/>
      <c r="V11" s="349"/>
      <c r="W11" s="334"/>
      <c r="X11" s="333"/>
      <c r="Y11" s="349"/>
      <c r="Z11" s="334"/>
      <c r="AA11" s="333"/>
      <c r="AB11" s="349"/>
      <c r="AC11" s="334"/>
      <c r="AD11" s="333"/>
      <c r="AE11" s="349"/>
      <c r="AF11" s="334"/>
    </row>
    <row r="12" spans="1:32" ht="24.95" customHeight="1">
      <c r="A12" s="453" t="s">
        <v>223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5"/>
      <c r="N12" s="333"/>
      <c r="O12" s="349"/>
      <c r="P12" s="349"/>
      <c r="Q12" s="334"/>
      <c r="R12" s="333"/>
      <c r="S12" s="349"/>
      <c r="T12" s="334"/>
      <c r="U12" s="333"/>
      <c r="V12" s="349"/>
      <c r="W12" s="334"/>
      <c r="X12" s="333"/>
      <c r="Y12" s="349"/>
      <c r="Z12" s="334"/>
      <c r="AA12" s="333"/>
      <c r="AB12" s="349"/>
      <c r="AC12" s="334"/>
      <c r="AD12" s="333"/>
      <c r="AE12" s="349"/>
      <c r="AF12" s="334"/>
    </row>
    <row r="13" spans="1:32" ht="11.2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45"/>
      <c r="AF13" s="45"/>
    </row>
    <row r="14" spans="1:32" ht="10.5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34"/>
      <c r="O14" s="34"/>
      <c r="P14" s="34"/>
      <c r="Q14" s="34"/>
      <c r="R14" s="40"/>
      <c r="S14" s="40"/>
      <c r="T14" s="40"/>
      <c r="U14" s="40"/>
      <c r="V14" s="40"/>
      <c r="W14" s="40"/>
      <c r="X14" s="41"/>
      <c r="Y14" s="41"/>
      <c r="Z14" s="41"/>
      <c r="AA14" s="41"/>
      <c r="AB14" s="41"/>
      <c r="AC14" s="41"/>
      <c r="AD14" s="41"/>
      <c r="AE14" s="46"/>
      <c r="AF14" s="46"/>
    </row>
    <row r="15" spans="1:32" s="2" customFormat="1" ht="18.75" customHeight="1">
      <c r="A15" s="431" t="s">
        <v>464</v>
      </c>
      <c r="B15" s="431"/>
      <c r="C15" s="431"/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1"/>
      <c r="P15" s="431"/>
      <c r="Q15" s="431"/>
      <c r="R15" s="431"/>
      <c r="S15" s="431"/>
      <c r="T15" s="431"/>
      <c r="U15" s="431"/>
      <c r="V15" s="431"/>
      <c r="W15" s="431"/>
      <c r="X15" s="431"/>
      <c r="Y15" s="431"/>
      <c r="Z15" s="431"/>
      <c r="AA15" s="431"/>
      <c r="AB15" s="431"/>
      <c r="AC15" s="431"/>
      <c r="AD15" s="431"/>
      <c r="AE15" s="431"/>
      <c r="AF15" s="431"/>
    </row>
    <row r="16" spans="1:32" s="3" customFormat="1" ht="18.75" customHeight="1"/>
    <row r="17" spans="1:32" ht="29.25" customHeight="1">
      <c r="A17" s="421" t="s">
        <v>455</v>
      </c>
      <c r="B17" s="407" t="s">
        <v>465</v>
      </c>
      <c r="C17" s="408"/>
      <c r="D17" s="390" t="s">
        <v>456</v>
      </c>
      <c r="E17" s="390"/>
      <c r="F17" s="390"/>
      <c r="G17" s="390"/>
      <c r="H17" s="390" t="s">
        <v>458</v>
      </c>
      <c r="I17" s="390"/>
      <c r="J17" s="390"/>
      <c r="K17" s="390"/>
      <c r="L17" s="390"/>
      <c r="M17" s="390"/>
      <c r="N17" s="390"/>
      <c r="O17" s="390"/>
      <c r="P17" s="390"/>
      <c r="Q17" s="390"/>
      <c r="R17" s="390" t="s">
        <v>466</v>
      </c>
      <c r="S17" s="390"/>
      <c r="T17" s="390"/>
      <c r="U17" s="390"/>
      <c r="V17" s="390"/>
      <c r="W17" s="404" t="s">
        <v>467</v>
      </c>
      <c r="X17" s="404"/>
      <c r="Y17" s="404"/>
      <c r="Z17" s="404"/>
      <c r="AA17" s="404"/>
      <c r="AB17" s="404"/>
      <c r="AC17" s="404"/>
      <c r="AD17" s="404"/>
      <c r="AE17" s="404"/>
      <c r="AF17" s="404"/>
    </row>
    <row r="18" spans="1:32" ht="24.95" customHeight="1">
      <c r="A18" s="421"/>
      <c r="B18" s="411"/>
      <c r="C18" s="412"/>
      <c r="D18" s="390"/>
      <c r="E18" s="390"/>
      <c r="F18" s="390"/>
      <c r="G18" s="390"/>
      <c r="H18" s="390"/>
      <c r="I18" s="390"/>
      <c r="J18" s="390"/>
      <c r="K18" s="390"/>
      <c r="L18" s="390"/>
      <c r="M18" s="390"/>
      <c r="N18" s="390"/>
      <c r="O18" s="390"/>
      <c r="P18" s="390"/>
      <c r="Q18" s="390"/>
      <c r="R18" s="390"/>
      <c r="S18" s="390"/>
      <c r="T18" s="390"/>
      <c r="U18" s="390"/>
      <c r="V18" s="390"/>
      <c r="W18" s="404" t="s">
        <v>468</v>
      </c>
      <c r="X18" s="404"/>
      <c r="Y18" s="400" t="s">
        <v>448</v>
      </c>
      <c r="Z18" s="405"/>
      <c r="AA18" s="400" t="s">
        <v>43</v>
      </c>
      <c r="AB18" s="405"/>
      <c r="AC18" s="400" t="s">
        <v>44</v>
      </c>
      <c r="AD18" s="405"/>
      <c r="AE18" s="400" t="s">
        <v>45</v>
      </c>
      <c r="AF18" s="405"/>
    </row>
    <row r="19" spans="1:32" ht="24.95" customHeight="1">
      <c r="A19" s="421"/>
      <c r="B19" s="409"/>
      <c r="C19" s="41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390"/>
      <c r="U19" s="390"/>
      <c r="V19" s="390"/>
      <c r="W19" s="404"/>
      <c r="X19" s="404"/>
      <c r="Y19" s="402"/>
      <c r="Z19" s="406"/>
      <c r="AA19" s="402"/>
      <c r="AB19" s="406"/>
      <c r="AC19" s="402"/>
      <c r="AD19" s="406"/>
      <c r="AE19" s="402"/>
      <c r="AF19" s="406"/>
    </row>
    <row r="20" spans="1:32" ht="18.75" customHeight="1">
      <c r="A20" s="17">
        <v>1</v>
      </c>
      <c r="B20" s="451">
        <v>2</v>
      </c>
      <c r="C20" s="452"/>
      <c r="D20" s="314">
        <v>3</v>
      </c>
      <c r="E20" s="314"/>
      <c r="F20" s="314"/>
      <c r="G20" s="314"/>
      <c r="H20" s="314">
        <v>4</v>
      </c>
      <c r="I20" s="314"/>
      <c r="J20" s="314"/>
      <c r="K20" s="314"/>
      <c r="L20" s="314"/>
      <c r="M20" s="314"/>
      <c r="N20" s="314"/>
      <c r="O20" s="314"/>
      <c r="P20" s="314"/>
      <c r="Q20" s="314"/>
      <c r="R20" s="314">
        <v>5</v>
      </c>
      <c r="S20" s="314"/>
      <c r="T20" s="314"/>
      <c r="U20" s="314"/>
      <c r="V20" s="314"/>
      <c r="W20" s="314">
        <v>6</v>
      </c>
      <c r="X20" s="314"/>
      <c r="Y20" s="337">
        <v>7</v>
      </c>
      <c r="Z20" s="337"/>
      <c r="AA20" s="337">
        <v>8</v>
      </c>
      <c r="AB20" s="337"/>
      <c r="AC20" s="337">
        <v>9</v>
      </c>
      <c r="AD20" s="337"/>
      <c r="AE20" s="337">
        <v>10</v>
      </c>
      <c r="AF20" s="337"/>
    </row>
    <row r="21" spans="1:32" ht="20.100000000000001" customHeight="1">
      <c r="A21" s="18"/>
      <c r="B21" s="448"/>
      <c r="C21" s="449"/>
      <c r="D21" s="340"/>
      <c r="E21" s="340"/>
      <c r="F21" s="340"/>
      <c r="G21" s="34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450"/>
      <c r="S21" s="450"/>
      <c r="T21" s="450"/>
      <c r="U21" s="450"/>
      <c r="V21" s="450"/>
      <c r="W21" s="341"/>
      <c r="X21" s="341"/>
      <c r="Y21" s="341"/>
      <c r="Z21" s="341"/>
      <c r="AA21" s="341"/>
      <c r="AB21" s="341"/>
      <c r="AC21" s="341"/>
      <c r="AD21" s="341"/>
      <c r="AE21" s="351"/>
      <c r="AF21" s="351"/>
    </row>
    <row r="22" spans="1:32" ht="20.100000000000001" customHeight="1">
      <c r="A22" s="18"/>
      <c r="B22" s="448"/>
      <c r="C22" s="449"/>
      <c r="D22" s="340"/>
      <c r="E22" s="340"/>
      <c r="F22" s="340"/>
      <c r="G22" s="34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450"/>
      <c r="S22" s="450"/>
      <c r="T22" s="450"/>
      <c r="U22" s="450"/>
      <c r="V22" s="450"/>
      <c r="W22" s="341"/>
      <c r="X22" s="341"/>
      <c r="Y22" s="341"/>
      <c r="Z22" s="341"/>
      <c r="AA22" s="341"/>
      <c r="AB22" s="341"/>
      <c r="AC22" s="341"/>
      <c r="AD22" s="341"/>
      <c r="AE22" s="351"/>
      <c r="AF22" s="351"/>
    </row>
    <row r="23" spans="1:32" ht="20.100000000000001" customHeight="1">
      <c r="A23" s="18"/>
      <c r="B23" s="448"/>
      <c r="C23" s="449"/>
      <c r="D23" s="340"/>
      <c r="E23" s="340"/>
      <c r="F23" s="340"/>
      <c r="G23" s="34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450"/>
      <c r="S23" s="450"/>
      <c r="T23" s="450"/>
      <c r="U23" s="450"/>
      <c r="V23" s="450"/>
      <c r="W23" s="341"/>
      <c r="X23" s="341"/>
      <c r="Y23" s="341"/>
      <c r="Z23" s="341"/>
      <c r="AA23" s="341"/>
      <c r="AB23" s="341"/>
      <c r="AC23" s="341"/>
      <c r="AD23" s="341"/>
      <c r="AE23" s="351"/>
      <c r="AF23" s="351"/>
    </row>
    <row r="24" spans="1:32" ht="20.100000000000001" customHeight="1">
      <c r="A24" s="18"/>
      <c r="B24" s="448"/>
      <c r="C24" s="449"/>
      <c r="D24" s="340"/>
      <c r="E24" s="340"/>
      <c r="F24" s="340"/>
      <c r="G24" s="340"/>
      <c r="H24" s="350"/>
      <c r="I24" s="350"/>
      <c r="J24" s="350"/>
      <c r="K24" s="350"/>
      <c r="L24" s="350"/>
      <c r="M24" s="350"/>
      <c r="N24" s="350"/>
      <c r="O24" s="350"/>
      <c r="P24" s="350"/>
      <c r="Q24" s="350"/>
      <c r="R24" s="450"/>
      <c r="S24" s="450"/>
      <c r="T24" s="450"/>
      <c r="U24" s="450"/>
      <c r="V24" s="450"/>
      <c r="W24" s="341"/>
      <c r="X24" s="341"/>
      <c r="Y24" s="341"/>
      <c r="Z24" s="341"/>
      <c r="AA24" s="341"/>
      <c r="AB24" s="341"/>
      <c r="AC24" s="341"/>
      <c r="AD24" s="341"/>
      <c r="AE24" s="351"/>
      <c r="AF24" s="351"/>
    </row>
    <row r="25" spans="1:32" ht="24.95" customHeight="1">
      <c r="A25" s="446" t="s">
        <v>223</v>
      </c>
      <c r="B25" s="446"/>
      <c r="C25" s="446"/>
      <c r="D25" s="446"/>
      <c r="E25" s="446"/>
      <c r="F25" s="446"/>
      <c r="G25" s="446"/>
      <c r="H25" s="446"/>
      <c r="I25" s="446"/>
      <c r="J25" s="446"/>
      <c r="K25" s="446"/>
      <c r="L25" s="446"/>
      <c r="M25" s="446"/>
      <c r="N25" s="446"/>
      <c r="O25" s="446"/>
      <c r="P25" s="446"/>
      <c r="Q25" s="446"/>
      <c r="R25" s="446"/>
      <c r="S25" s="446"/>
      <c r="T25" s="446"/>
      <c r="U25" s="446"/>
      <c r="V25" s="446"/>
      <c r="W25" s="341"/>
      <c r="X25" s="341"/>
      <c r="Y25" s="341"/>
      <c r="Z25" s="341"/>
      <c r="AA25" s="341"/>
      <c r="AB25" s="341"/>
      <c r="AC25" s="341"/>
      <c r="AD25" s="341"/>
      <c r="AE25" s="351"/>
      <c r="AF25" s="351"/>
    </row>
    <row r="26" spans="1:3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R26" s="28"/>
      <c r="S26" s="28"/>
      <c r="T26" s="28"/>
      <c r="U26" s="28"/>
      <c r="V26" s="28"/>
      <c r="AF26" s="28"/>
    </row>
    <row r="27" spans="1:32" ht="16.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R27" s="28"/>
      <c r="S27" s="28"/>
      <c r="T27" s="28"/>
      <c r="U27" s="28"/>
      <c r="V27" s="28"/>
      <c r="AF27" s="28"/>
    </row>
    <row r="28" spans="1:32" s="2" customFormat="1" ht="18.75" customHeight="1">
      <c r="A28" s="431" t="s">
        <v>469</v>
      </c>
      <c r="B28" s="431"/>
      <c r="C28" s="431"/>
      <c r="D28" s="431"/>
      <c r="E28" s="431"/>
      <c r="F28" s="431"/>
      <c r="G28" s="431"/>
      <c r="H28" s="431"/>
      <c r="I28" s="431"/>
      <c r="J28" s="431"/>
      <c r="K28" s="431"/>
      <c r="L28" s="431"/>
      <c r="M28" s="431"/>
      <c r="N28" s="431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1"/>
    </row>
    <row r="29" spans="1:32">
      <c r="A29" s="20"/>
      <c r="B29" s="20"/>
      <c r="C29" s="20"/>
      <c r="D29" s="20"/>
      <c r="E29" s="20"/>
      <c r="F29" s="20"/>
      <c r="G29" s="20"/>
      <c r="H29" s="20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20"/>
      <c r="Z29" s="447"/>
      <c r="AA29" s="447"/>
      <c r="AB29" s="447"/>
      <c r="AD29" s="447" t="s">
        <v>470</v>
      </c>
      <c r="AE29" s="447"/>
      <c r="AF29" s="447"/>
    </row>
    <row r="30" spans="1:32" ht="24.95" customHeight="1">
      <c r="A30" s="419" t="s">
        <v>455</v>
      </c>
      <c r="B30" s="407" t="s">
        <v>471</v>
      </c>
      <c r="C30" s="443"/>
      <c r="D30" s="443"/>
      <c r="E30" s="443"/>
      <c r="F30" s="443"/>
      <c r="G30" s="443"/>
      <c r="H30" s="443"/>
      <c r="I30" s="443"/>
      <c r="J30" s="443"/>
      <c r="K30" s="443"/>
      <c r="L30" s="408"/>
      <c r="M30" s="435" t="s">
        <v>472</v>
      </c>
      <c r="N30" s="436"/>
      <c r="O30" s="436"/>
      <c r="P30" s="437"/>
      <c r="Q30" s="435" t="s">
        <v>431</v>
      </c>
      <c r="R30" s="436"/>
      <c r="S30" s="436"/>
      <c r="T30" s="437"/>
      <c r="U30" s="435" t="s">
        <v>473</v>
      </c>
      <c r="V30" s="436"/>
      <c r="W30" s="436"/>
      <c r="X30" s="437"/>
      <c r="Y30" s="435" t="s">
        <v>474</v>
      </c>
      <c r="Z30" s="436"/>
      <c r="AA30" s="436"/>
      <c r="AB30" s="437"/>
      <c r="AC30" s="435" t="s">
        <v>223</v>
      </c>
      <c r="AD30" s="436"/>
      <c r="AE30" s="436"/>
      <c r="AF30" s="437"/>
    </row>
    <row r="31" spans="1:32" ht="24.95" customHeight="1">
      <c r="A31" s="422"/>
      <c r="B31" s="411"/>
      <c r="C31" s="444"/>
      <c r="D31" s="444"/>
      <c r="E31" s="444"/>
      <c r="F31" s="444"/>
      <c r="G31" s="444"/>
      <c r="H31" s="444"/>
      <c r="I31" s="444"/>
      <c r="J31" s="444"/>
      <c r="K31" s="444"/>
      <c r="L31" s="412"/>
      <c r="M31" s="423" t="s">
        <v>448</v>
      </c>
      <c r="N31" s="423" t="s">
        <v>43</v>
      </c>
      <c r="O31" s="423" t="s">
        <v>475</v>
      </c>
      <c r="P31" s="423" t="s">
        <v>476</v>
      </c>
      <c r="Q31" s="423" t="s">
        <v>448</v>
      </c>
      <c r="R31" s="423" t="s">
        <v>43</v>
      </c>
      <c r="S31" s="423" t="s">
        <v>475</v>
      </c>
      <c r="T31" s="423" t="s">
        <v>476</v>
      </c>
      <c r="U31" s="423" t="s">
        <v>448</v>
      </c>
      <c r="V31" s="423" t="s">
        <v>43</v>
      </c>
      <c r="W31" s="423" t="s">
        <v>475</v>
      </c>
      <c r="X31" s="423" t="s">
        <v>476</v>
      </c>
      <c r="Y31" s="423" t="s">
        <v>448</v>
      </c>
      <c r="Z31" s="423" t="s">
        <v>43</v>
      </c>
      <c r="AA31" s="423" t="s">
        <v>475</v>
      </c>
      <c r="AB31" s="423" t="s">
        <v>476</v>
      </c>
      <c r="AC31" s="423" t="s">
        <v>448</v>
      </c>
      <c r="AD31" s="423" t="s">
        <v>43</v>
      </c>
      <c r="AE31" s="423" t="s">
        <v>475</v>
      </c>
      <c r="AF31" s="423" t="s">
        <v>476</v>
      </c>
    </row>
    <row r="32" spans="1:32" ht="36.75" customHeight="1">
      <c r="A32" s="420"/>
      <c r="B32" s="409"/>
      <c r="C32" s="445"/>
      <c r="D32" s="445"/>
      <c r="E32" s="445"/>
      <c r="F32" s="445"/>
      <c r="G32" s="445"/>
      <c r="H32" s="445"/>
      <c r="I32" s="445"/>
      <c r="J32" s="445"/>
      <c r="K32" s="445"/>
      <c r="L32" s="410"/>
      <c r="M32" s="424"/>
      <c r="N32" s="424"/>
      <c r="O32" s="424"/>
      <c r="P32" s="424"/>
      <c r="Q32" s="424"/>
      <c r="R32" s="424"/>
      <c r="S32" s="424"/>
      <c r="T32" s="424"/>
      <c r="U32" s="424"/>
      <c r="V32" s="424"/>
      <c r="W32" s="424"/>
      <c r="X32" s="424"/>
      <c r="Y32" s="424"/>
      <c r="Z32" s="424"/>
      <c r="AA32" s="424"/>
      <c r="AB32" s="424"/>
      <c r="AC32" s="424"/>
      <c r="AD32" s="424"/>
      <c r="AE32" s="424"/>
      <c r="AF32" s="424"/>
    </row>
    <row r="33" spans="1:32" ht="18.75" customHeight="1">
      <c r="A33" s="18">
        <v>1</v>
      </c>
      <c r="B33" s="438">
        <v>2</v>
      </c>
      <c r="C33" s="438"/>
      <c r="D33" s="438"/>
      <c r="E33" s="438"/>
      <c r="F33" s="438"/>
      <c r="G33" s="438"/>
      <c r="H33" s="438"/>
      <c r="I33" s="438"/>
      <c r="J33" s="438"/>
      <c r="K33" s="438"/>
      <c r="L33" s="438"/>
      <c r="M33" s="26">
        <v>3</v>
      </c>
      <c r="N33" s="26">
        <v>4</v>
      </c>
      <c r="O33" s="26">
        <v>5</v>
      </c>
      <c r="P33" s="26">
        <v>6</v>
      </c>
      <c r="Q33" s="26">
        <v>7</v>
      </c>
      <c r="R33" s="26">
        <v>8</v>
      </c>
      <c r="S33" s="26">
        <v>9</v>
      </c>
      <c r="T33" s="26">
        <v>10</v>
      </c>
      <c r="U33" s="26">
        <v>11</v>
      </c>
      <c r="V33" s="26">
        <v>12</v>
      </c>
      <c r="W33" s="26">
        <v>13</v>
      </c>
      <c r="X33" s="26">
        <v>14</v>
      </c>
      <c r="Y33" s="26">
        <v>15</v>
      </c>
      <c r="Z33" s="26">
        <v>16</v>
      </c>
      <c r="AA33" s="26">
        <v>17</v>
      </c>
      <c r="AB33" s="26">
        <v>18</v>
      </c>
      <c r="AC33" s="26">
        <v>19</v>
      </c>
      <c r="AD33" s="26">
        <v>20</v>
      </c>
      <c r="AE33" s="26">
        <v>21</v>
      </c>
      <c r="AF33" s="26">
        <v>22</v>
      </c>
    </row>
    <row r="34" spans="1:32" ht="20.100000000000001" customHeight="1">
      <c r="A34" s="13"/>
      <c r="B34" s="439" t="s">
        <v>477</v>
      </c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26"/>
      <c r="N34" s="26"/>
      <c r="O34" s="26"/>
      <c r="P34" s="36"/>
      <c r="Q34" s="26">
        <f>'4. Кап. інвестиції'!D6</f>
        <v>0</v>
      </c>
      <c r="R34" s="26">
        <f>'4. Кап. інвестиції'!E6</f>
        <v>0</v>
      </c>
      <c r="S34" s="26">
        <f>R34-Q34</f>
        <v>0</v>
      </c>
      <c r="T34" s="36" t="e">
        <f>R34/Q34*100</f>
        <v>#DIV/0!</v>
      </c>
      <c r="U34" s="42"/>
      <c r="V34" s="42"/>
      <c r="W34" s="42"/>
      <c r="X34" s="43"/>
      <c r="Y34" s="42"/>
      <c r="Z34" s="42"/>
      <c r="AA34" s="42"/>
      <c r="AB34" s="43"/>
      <c r="AC34" s="47">
        <f>Q34</f>
        <v>0</v>
      </c>
      <c r="AD34" s="47">
        <f>R34</f>
        <v>0</v>
      </c>
      <c r="AE34" s="47">
        <f>AD34-AC34</f>
        <v>0</v>
      </c>
      <c r="AF34" s="48" t="e">
        <f>AD34/AC34*100</f>
        <v>#DIV/0!</v>
      </c>
    </row>
    <row r="35" spans="1:32" ht="20.100000000000001" customHeight="1">
      <c r="A35" s="13"/>
      <c r="B35" s="391"/>
      <c r="C35" s="392"/>
      <c r="D35" s="392"/>
      <c r="E35" s="392"/>
      <c r="F35" s="392"/>
      <c r="G35" s="392"/>
      <c r="H35" s="392"/>
      <c r="I35" s="392"/>
      <c r="J35" s="392"/>
      <c r="K35" s="392"/>
      <c r="L35" s="393"/>
      <c r="M35" s="26"/>
      <c r="N35" s="26"/>
      <c r="O35" s="26"/>
      <c r="P35" s="36"/>
      <c r="Q35" s="26"/>
      <c r="R35" s="26"/>
      <c r="S35" s="26"/>
      <c r="T35" s="36"/>
      <c r="U35" s="42"/>
      <c r="V35" s="42"/>
      <c r="W35" s="42"/>
      <c r="X35" s="43"/>
      <c r="Y35" s="42"/>
      <c r="Z35" s="42"/>
      <c r="AA35" s="42"/>
      <c r="AB35" s="43"/>
      <c r="AC35" s="47"/>
      <c r="AD35" s="47"/>
      <c r="AE35" s="47"/>
      <c r="AF35" s="48"/>
    </row>
    <row r="36" spans="1:32" ht="20.100000000000001" customHeight="1">
      <c r="A36" s="13"/>
      <c r="B36" s="394"/>
      <c r="C36" s="395"/>
      <c r="D36" s="395"/>
      <c r="E36" s="395"/>
      <c r="F36" s="395"/>
      <c r="G36" s="395"/>
      <c r="H36" s="395"/>
      <c r="I36" s="395"/>
      <c r="J36" s="395"/>
      <c r="K36" s="395"/>
      <c r="L36" s="396"/>
      <c r="M36" s="26"/>
      <c r="N36" s="26"/>
      <c r="O36" s="26"/>
      <c r="P36" s="36"/>
      <c r="Q36" s="26"/>
      <c r="R36" s="26"/>
      <c r="S36" s="26"/>
      <c r="T36" s="36"/>
      <c r="U36" s="42"/>
      <c r="V36" s="42"/>
      <c r="W36" s="42"/>
      <c r="X36" s="43"/>
      <c r="Y36" s="42"/>
      <c r="Z36" s="42"/>
      <c r="AA36" s="42"/>
      <c r="AB36" s="43"/>
      <c r="AC36" s="47"/>
      <c r="AD36" s="47"/>
      <c r="AE36" s="47"/>
      <c r="AF36" s="48"/>
    </row>
    <row r="37" spans="1:32" ht="124.5" customHeight="1">
      <c r="A37" s="13"/>
      <c r="B37" s="397"/>
      <c r="C37" s="398"/>
      <c r="D37" s="398"/>
      <c r="E37" s="398"/>
      <c r="F37" s="398"/>
      <c r="G37" s="398"/>
      <c r="H37" s="398"/>
      <c r="I37" s="398"/>
      <c r="J37" s="398"/>
      <c r="K37" s="398"/>
      <c r="L37" s="399"/>
      <c r="M37" s="26"/>
      <c r="N37" s="26"/>
      <c r="O37" s="26"/>
      <c r="P37" s="36"/>
      <c r="Q37" s="26"/>
      <c r="R37" s="26"/>
      <c r="S37" s="26"/>
      <c r="T37" s="36"/>
      <c r="U37" s="42"/>
      <c r="V37" s="42"/>
      <c r="W37" s="42"/>
      <c r="X37" s="43"/>
      <c r="Y37" s="42"/>
      <c r="Z37" s="42"/>
      <c r="AA37" s="42"/>
      <c r="AB37" s="43"/>
      <c r="AC37" s="47"/>
      <c r="AD37" s="47"/>
      <c r="AE37" s="47"/>
      <c r="AF37" s="48"/>
    </row>
    <row r="38" spans="1:32" ht="24.95" customHeight="1">
      <c r="A38" s="440" t="s">
        <v>223</v>
      </c>
      <c r="B38" s="441"/>
      <c r="C38" s="441"/>
      <c r="D38" s="441"/>
      <c r="E38" s="441"/>
      <c r="F38" s="441"/>
      <c r="G38" s="441"/>
      <c r="H38" s="441"/>
      <c r="I38" s="441"/>
      <c r="J38" s="441"/>
      <c r="K38" s="441"/>
      <c r="L38" s="442"/>
      <c r="M38" s="26"/>
      <c r="N38" s="26"/>
      <c r="O38" s="26"/>
      <c r="P38" s="36"/>
      <c r="Q38" s="26">
        <f>Q34</f>
        <v>0</v>
      </c>
      <c r="R38" s="26">
        <f>R34</f>
        <v>0</v>
      </c>
      <c r="S38" s="26">
        <f>R38-Q38</f>
        <v>0</v>
      </c>
      <c r="T38" s="36" t="e">
        <f>R38/Q38*100</f>
        <v>#DIV/0!</v>
      </c>
      <c r="U38" s="42"/>
      <c r="V38" s="42"/>
      <c r="W38" s="42"/>
      <c r="X38" s="43"/>
      <c r="Y38" s="42"/>
      <c r="Z38" s="42"/>
      <c r="AA38" s="42"/>
      <c r="AB38" s="43"/>
      <c r="AC38" s="47">
        <f>AC34</f>
        <v>0</v>
      </c>
      <c r="AD38" s="47">
        <f>AD34</f>
        <v>0</v>
      </c>
      <c r="AE38" s="47">
        <f>AD38-AC38</f>
        <v>0</v>
      </c>
      <c r="AF38" s="48" t="e">
        <f>AD38/AC38*100</f>
        <v>#DIV/0!</v>
      </c>
    </row>
    <row r="39" spans="1:32" ht="24.95" customHeight="1">
      <c r="A39" s="440" t="s">
        <v>478</v>
      </c>
      <c r="B39" s="441"/>
      <c r="C39" s="441"/>
      <c r="D39" s="441"/>
      <c r="E39" s="441"/>
      <c r="F39" s="441"/>
      <c r="G39" s="441"/>
      <c r="H39" s="441"/>
      <c r="I39" s="441"/>
      <c r="J39" s="441"/>
      <c r="K39" s="441"/>
      <c r="L39" s="442"/>
      <c r="M39" s="37" t="e">
        <f>M38/AC38*100</f>
        <v>#DIV/0!</v>
      </c>
      <c r="N39" s="36"/>
      <c r="O39" s="36"/>
      <c r="P39" s="36"/>
      <c r="Q39" s="37" t="e">
        <f>Q38/AC38*100</f>
        <v>#DIV/0!</v>
      </c>
      <c r="R39" s="36"/>
      <c r="S39" s="36"/>
      <c r="T39" s="36"/>
      <c r="U39" s="37" t="e">
        <f>U38/AC38*100</f>
        <v>#DIV/0!</v>
      </c>
      <c r="V39" s="36"/>
      <c r="W39" s="36"/>
      <c r="X39" s="36"/>
      <c r="Y39" s="37" t="e">
        <f>Y38/AC38*100</f>
        <v>#DIV/0!</v>
      </c>
      <c r="Z39" s="36"/>
      <c r="AA39" s="36"/>
      <c r="AB39" s="36"/>
      <c r="AC39" s="37" t="e">
        <f>AC38/AC38*100</f>
        <v>#DIV/0!</v>
      </c>
      <c r="AD39" s="36"/>
      <c r="AE39" s="36"/>
      <c r="AF39" s="36"/>
    </row>
    <row r="40" spans="1:32" ht="15" customHeight="1">
      <c r="A40" s="21"/>
      <c r="B40" s="21"/>
      <c r="C40" s="21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</row>
    <row r="41" spans="1:32" ht="15" customHeight="1">
      <c r="A41" s="21"/>
      <c r="B41" s="21"/>
      <c r="C41" s="21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</row>
    <row r="42" spans="1:32" s="2" customFormat="1" ht="31.5" customHeight="1">
      <c r="A42" s="431" t="s">
        <v>479</v>
      </c>
      <c r="B42" s="431"/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X42" s="431"/>
      <c r="Y42" s="431"/>
      <c r="Z42" s="431"/>
      <c r="AA42" s="431"/>
      <c r="AB42" s="431"/>
      <c r="AC42" s="431"/>
      <c r="AD42" s="431"/>
      <c r="AE42" s="431"/>
      <c r="AF42" s="431"/>
    </row>
    <row r="43" spans="1:32" s="4" customFormat="1">
      <c r="A43" s="10"/>
      <c r="B43" s="10"/>
      <c r="C43" s="10"/>
      <c r="D43" s="10"/>
      <c r="E43" s="10"/>
      <c r="F43" s="10"/>
      <c r="G43" s="10"/>
      <c r="H43" s="10"/>
      <c r="I43" s="10"/>
      <c r="J43" s="10"/>
      <c r="L43" s="10"/>
      <c r="AD43" s="416" t="s">
        <v>470</v>
      </c>
      <c r="AE43" s="416"/>
      <c r="AF43" s="416"/>
    </row>
    <row r="44" spans="1:32" s="5" customFormat="1" ht="34.5" customHeight="1">
      <c r="A44" s="337" t="s">
        <v>480</v>
      </c>
      <c r="B44" s="400" t="s">
        <v>481</v>
      </c>
      <c r="C44" s="405"/>
      <c r="D44" s="314" t="s">
        <v>482</v>
      </c>
      <c r="E44" s="314"/>
      <c r="F44" s="390" t="s">
        <v>483</v>
      </c>
      <c r="G44" s="390"/>
      <c r="H44" s="314" t="s">
        <v>484</v>
      </c>
      <c r="I44" s="314"/>
      <c r="J44" s="314" t="s">
        <v>485</v>
      </c>
      <c r="K44" s="314"/>
      <c r="L44" s="432" t="s">
        <v>486</v>
      </c>
      <c r="M44" s="432"/>
      <c r="N44" s="432"/>
      <c r="O44" s="432"/>
      <c r="P44" s="432"/>
      <c r="Q44" s="432"/>
      <c r="R44" s="432"/>
      <c r="S44" s="432"/>
      <c r="T44" s="432"/>
      <c r="U44" s="432"/>
      <c r="V44" s="390" t="s">
        <v>487</v>
      </c>
      <c r="W44" s="390"/>
      <c r="X44" s="390"/>
      <c r="Y44" s="390"/>
      <c r="Z44" s="390"/>
      <c r="AA44" s="390" t="s">
        <v>488</v>
      </c>
      <c r="AB44" s="390"/>
      <c r="AC44" s="390"/>
      <c r="AD44" s="390"/>
      <c r="AE44" s="390"/>
      <c r="AF44" s="390"/>
    </row>
    <row r="45" spans="1:32" s="5" customFormat="1" ht="52.5" customHeight="1">
      <c r="A45" s="337"/>
      <c r="B45" s="433"/>
      <c r="C45" s="434"/>
      <c r="D45" s="314"/>
      <c r="E45" s="314"/>
      <c r="F45" s="390"/>
      <c r="G45" s="390"/>
      <c r="H45" s="314"/>
      <c r="I45" s="314"/>
      <c r="J45" s="314"/>
      <c r="K45" s="314"/>
      <c r="L45" s="390" t="s">
        <v>489</v>
      </c>
      <c r="M45" s="390"/>
      <c r="N45" s="314" t="s">
        <v>490</v>
      </c>
      <c r="O45" s="314"/>
      <c r="P45" s="390" t="s">
        <v>491</v>
      </c>
      <c r="Q45" s="390"/>
      <c r="R45" s="390"/>
      <c r="S45" s="390"/>
      <c r="T45" s="390"/>
      <c r="U45" s="390"/>
      <c r="V45" s="390"/>
      <c r="W45" s="390"/>
      <c r="X45" s="390"/>
      <c r="Y45" s="390"/>
      <c r="Z45" s="390"/>
      <c r="AA45" s="390"/>
      <c r="AB45" s="390"/>
      <c r="AC45" s="390"/>
      <c r="AD45" s="390"/>
      <c r="AE45" s="390"/>
      <c r="AF45" s="390"/>
    </row>
    <row r="46" spans="1:32" s="6" customFormat="1" ht="82.5" customHeight="1">
      <c r="A46" s="337"/>
      <c r="B46" s="402"/>
      <c r="C46" s="406"/>
      <c r="D46" s="314"/>
      <c r="E46" s="314"/>
      <c r="F46" s="390"/>
      <c r="G46" s="390"/>
      <c r="H46" s="314"/>
      <c r="I46" s="314"/>
      <c r="J46" s="314"/>
      <c r="K46" s="314"/>
      <c r="L46" s="390"/>
      <c r="M46" s="390"/>
      <c r="N46" s="314"/>
      <c r="O46" s="314"/>
      <c r="P46" s="390" t="s">
        <v>492</v>
      </c>
      <c r="Q46" s="390"/>
      <c r="R46" s="390" t="s">
        <v>493</v>
      </c>
      <c r="S46" s="390"/>
      <c r="T46" s="390" t="s">
        <v>494</v>
      </c>
      <c r="U46" s="390"/>
      <c r="V46" s="390"/>
      <c r="W46" s="390"/>
      <c r="X46" s="390"/>
      <c r="Y46" s="390"/>
      <c r="Z46" s="390"/>
      <c r="AA46" s="390"/>
      <c r="AB46" s="390"/>
      <c r="AC46" s="390"/>
      <c r="AD46" s="390"/>
      <c r="AE46" s="390"/>
      <c r="AF46" s="390"/>
    </row>
    <row r="47" spans="1:32" s="5" customFormat="1" ht="18.75" customHeight="1">
      <c r="A47" s="24">
        <v>1</v>
      </c>
      <c r="B47" s="338">
        <v>2</v>
      </c>
      <c r="C47" s="339"/>
      <c r="D47" s="314">
        <v>3</v>
      </c>
      <c r="E47" s="314"/>
      <c r="F47" s="314">
        <v>4</v>
      </c>
      <c r="G47" s="314"/>
      <c r="H47" s="314">
        <v>5</v>
      </c>
      <c r="I47" s="314"/>
      <c r="J47" s="314">
        <v>6</v>
      </c>
      <c r="K47" s="314"/>
      <c r="L47" s="338">
        <v>7</v>
      </c>
      <c r="M47" s="339"/>
      <c r="N47" s="338">
        <v>8</v>
      </c>
      <c r="O47" s="339"/>
      <c r="P47" s="314">
        <v>9</v>
      </c>
      <c r="Q47" s="314"/>
      <c r="R47" s="337">
        <v>10</v>
      </c>
      <c r="S47" s="337"/>
      <c r="T47" s="314">
        <v>11</v>
      </c>
      <c r="U47" s="314"/>
      <c r="V47" s="314">
        <v>12</v>
      </c>
      <c r="W47" s="314"/>
      <c r="X47" s="314"/>
      <c r="Y47" s="314"/>
      <c r="Z47" s="314"/>
      <c r="AA47" s="314">
        <v>13</v>
      </c>
      <c r="AB47" s="314"/>
      <c r="AC47" s="314"/>
      <c r="AD47" s="314"/>
      <c r="AE47" s="314"/>
      <c r="AF47" s="314"/>
    </row>
    <row r="48" spans="1:32" s="5" customFormat="1" ht="20.100000000000001" customHeight="1">
      <c r="A48" s="25"/>
      <c r="B48" s="429"/>
      <c r="C48" s="430"/>
      <c r="D48" s="340"/>
      <c r="E48" s="340"/>
      <c r="F48" s="341"/>
      <c r="G48" s="341"/>
      <c r="H48" s="341"/>
      <c r="I48" s="341"/>
      <c r="J48" s="341"/>
      <c r="K48" s="341"/>
      <c r="L48" s="333"/>
      <c r="M48" s="334"/>
      <c r="N48" s="333"/>
      <c r="O48" s="334"/>
      <c r="P48" s="341"/>
      <c r="Q48" s="341"/>
      <c r="R48" s="341"/>
      <c r="S48" s="341"/>
      <c r="T48" s="341"/>
      <c r="U48" s="341"/>
      <c r="V48" s="425"/>
      <c r="W48" s="425"/>
      <c r="X48" s="425"/>
      <c r="Y48" s="425"/>
      <c r="Z48" s="425"/>
      <c r="AA48" s="341"/>
      <c r="AB48" s="341"/>
      <c r="AC48" s="341"/>
      <c r="AD48" s="341"/>
      <c r="AE48" s="341"/>
      <c r="AF48" s="341"/>
    </row>
    <row r="49" spans="1:32" s="5" customFormat="1" ht="20.100000000000001" customHeight="1">
      <c r="A49" s="25"/>
      <c r="B49" s="429"/>
      <c r="C49" s="430"/>
      <c r="D49" s="340"/>
      <c r="E49" s="340"/>
      <c r="F49" s="341"/>
      <c r="G49" s="341"/>
      <c r="H49" s="341"/>
      <c r="I49" s="341"/>
      <c r="J49" s="341"/>
      <c r="K49" s="341"/>
      <c r="L49" s="333"/>
      <c r="M49" s="334"/>
      <c r="N49" s="333"/>
      <c r="O49" s="334"/>
      <c r="P49" s="341"/>
      <c r="Q49" s="341"/>
      <c r="R49" s="341"/>
      <c r="S49" s="341"/>
      <c r="T49" s="341"/>
      <c r="U49" s="341"/>
      <c r="V49" s="425"/>
      <c r="W49" s="425"/>
      <c r="X49" s="425"/>
      <c r="Y49" s="425"/>
      <c r="Z49" s="425"/>
      <c r="AA49" s="341"/>
      <c r="AB49" s="341"/>
      <c r="AC49" s="341"/>
      <c r="AD49" s="341"/>
      <c r="AE49" s="341"/>
      <c r="AF49" s="341"/>
    </row>
    <row r="50" spans="1:32" s="5" customFormat="1" ht="20.100000000000001" customHeight="1">
      <c r="A50" s="25"/>
      <c r="B50" s="429"/>
      <c r="C50" s="430"/>
      <c r="D50" s="340"/>
      <c r="E50" s="340"/>
      <c r="F50" s="341"/>
      <c r="G50" s="341"/>
      <c r="H50" s="341"/>
      <c r="I50" s="341"/>
      <c r="J50" s="341"/>
      <c r="K50" s="341"/>
      <c r="L50" s="333"/>
      <c r="M50" s="334"/>
      <c r="N50" s="333"/>
      <c r="O50" s="334"/>
      <c r="P50" s="341"/>
      <c r="Q50" s="341"/>
      <c r="R50" s="341"/>
      <c r="S50" s="341"/>
      <c r="T50" s="341"/>
      <c r="U50" s="341"/>
      <c r="V50" s="425"/>
      <c r="W50" s="425"/>
      <c r="X50" s="425"/>
      <c r="Y50" s="425"/>
      <c r="Z50" s="425"/>
      <c r="AA50" s="341"/>
      <c r="AB50" s="341"/>
      <c r="AC50" s="341"/>
      <c r="AD50" s="341"/>
      <c r="AE50" s="341"/>
      <c r="AF50" s="341"/>
    </row>
    <row r="51" spans="1:32" s="5" customFormat="1" ht="20.100000000000001" customHeight="1">
      <c r="A51" s="25"/>
      <c r="B51" s="429"/>
      <c r="C51" s="430"/>
      <c r="D51" s="340"/>
      <c r="E51" s="340"/>
      <c r="F51" s="341"/>
      <c r="G51" s="341"/>
      <c r="H51" s="341"/>
      <c r="I51" s="341"/>
      <c r="J51" s="341"/>
      <c r="K51" s="341"/>
      <c r="L51" s="333"/>
      <c r="M51" s="334"/>
      <c r="N51" s="333"/>
      <c r="O51" s="334"/>
      <c r="P51" s="341"/>
      <c r="Q51" s="341"/>
      <c r="R51" s="341"/>
      <c r="S51" s="341"/>
      <c r="T51" s="341"/>
      <c r="U51" s="341"/>
      <c r="V51" s="425"/>
      <c r="W51" s="425"/>
      <c r="X51" s="425"/>
      <c r="Y51" s="425"/>
      <c r="Z51" s="425"/>
      <c r="AA51" s="341"/>
      <c r="AB51" s="341"/>
      <c r="AC51" s="341"/>
      <c r="AD51" s="341"/>
      <c r="AE51" s="341"/>
      <c r="AF51" s="341"/>
    </row>
    <row r="52" spans="1:32" s="5" customFormat="1" ht="20.100000000000001" customHeight="1">
      <c r="A52" s="25"/>
      <c r="B52" s="429"/>
      <c r="C52" s="430"/>
      <c r="D52" s="340"/>
      <c r="E52" s="340"/>
      <c r="F52" s="341"/>
      <c r="G52" s="341"/>
      <c r="H52" s="341"/>
      <c r="I52" s="341"/>
      <c r="J52" s="341"/>
      <c r="K52" s="341"/>
      <c r="L52" s="333"/>
      <c r="M52" s="334"/>
      <c r="N52" s="333"/>
      <c r="O52" s="334"/>
      <c r="P52" s="341"/>
      <c r="Q52" s="341"/>
      <c r="R52" s="341"/>
      <c r="S52" s="341"/>
      <c r="T52" s="341"/>
      <c r="U52" s="341"/>
      <c r="V52" s="425"/>
      <c r="W52" s="425"/>
      <c r="X52" s="425"/>
      <c r="Y52" s="425"/>
      <c r="Z52" s="425"/>
      <c r="AA52" s="341"/>
      <c r="AB52" s="341"/>
      <c r="AC52" s="341"/>
      <c r="AD52" s="341"/>
      <c r="AE52" s="341"/>
      <c r="AF52" s="341"/>
    </row>
    <row r="53" spans="1:32" s="5" customFormat="1" ht="20.100000000000001" customHeight="1">
      <c r="A53" s="25"/>
      <c r="B53" s="429"/>
      <c r="C53" s="430"/>
      <c r="D53" s="340"/>
      <c r="E53" s="340"/>
      <c r="F53" s="341"/>
      <c r="G53" s="341"/>
      <c r="H53" s="341"/>
      <c r="I53" s="341"/>
      <c r="J53" s="341"/>
      <c r="K53" s="341"/>
      <c r="L53" s="333"/>
      <c r="M53" s="334"/>
      <c r="N53" s="333"/>
      <c r="O53" s="334"/>
      <c r="P53" s="341"/>
      <c r="Q53" s="341"/>
      <c r="R53" s="341"/>
      <c r="S53" s="341"/>
      <c r="T53" s="341"/>
      <c r="U53" s="341"/>
      <c r="V53" s="425"/>
      <c r="W53" s="425"/>
      <c r="X53" s="425"/>
      <c r="Y53" s="425"/>
      <c r="Z53" s="425"/>
      <c r="AA53" s="341"/>
      <c r="AB53" s="341"/>
      <c r="AC53" s="341"/>
      <c r="AD53" s="341"/>
      <c r="AE53" s="341"/>
      <c r="AF53" s="341"/>
    </row>
    <row r="54" spans="1:32" s="5" customFormat="1" ht="20.100000000000001" customHeight="1">
      <c r="A54" s="25"/>
      <c r="B54" s="429"/>
      <c r="C54" s="430"/>
      <c r="D54" s="340"/>
      <c r="E54" s="340"/>
      <c r="F54" s="341"/>
      <c r="G54" s="341"/>
      <c r="H54" s="341"/>
      <c r="I54" s="341"/>
      <c r="J54" s="341"/>
      <c r="K54" s="341"/>
      <c r="L54" s="333"/>
      <c r="M54" s="334"/>
      <c r="N54" s="333"/>
      <c r="O54" s="334"/>
      <c r="P54" s="341"/>
      <c r="Q54" s="341"/>
      <c r="R54" s="341"/>
      <c r="S54" s="341"/>
      <c r="T54" s="341"/>
      <c r="U54" s="341"/>
      <c r="V54" s="425"/>
      <c r="W54" s="425"/>
      <c r="X54" s="425"/>
      <c r="Y54" s="425"/>
      <c r="Z54" s="425"/>
      <c r="AA54" s="341"/>
      <c r="AB54" s="341"/>
      <c r="AC54" s="341"/>
      <c r="AD54" s="341"/>
      <c r="AE54" s="341"/>
      <c r="AF54" s="341"/>
    </row>
    <row r="55" spans="1:32" s="5" customFormat="1" ht="24.95" customHeight="1">
      <c r="A55" s="426" t="s">
        <v>223</v>
      </c>
      <c r="B55" s="427"/>
      <c r="C55" s="427"/>
      <c r="D55" s="427"/>
      <c r="E55" s="428"/>
      <c r="F55" s="341"/>
      <c r="G55" s="341"/>
      <c r="H55" s="341"/>
      <c r="I55" s="341"/>
      <c r="J55" s="341"/>
      <c r="K55" s="341"/>
      <c r="L55" s="333"/>
      <c r="M55" s="334"/>
      <c r="N55" s="333"/>
      <c r="O55" s="334"/>
      <c r="P55" s="341"/>
      <c r="Q55" s="341"/>
      <c r="R55" s="341"/>
      <c r="S55" s="341"/>
      <c r="T55" s="341"/>
      <c r="U55" s="341"/>
      <c r="V55" s="425"/>
      <c r="W55" s="425"/>
      <c r="X55" s="425"/>
      <c r="Y55" s="425"/>
      <c r="Z55" s="425"/>
      <c r="AA55" s="341"/>
      <c r="AB55" s="341"/>
      <c r="AC55" s="341"/>
      <c r="AD55" s="341"/>
      <c r="AE55" s="341"/>
      <c r="AF55" s="341"/>
    </row>
    <row r="56" spans="1:32" ht="15" customHeight="1">
      <c r="A56" s="21"/>
      <c r="B56" s="21"/>
      <c r="C56" s="21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</row>
    <row r="57" spans="1:32" ht="15" customHeight="1">
      <c r="A57" s="21"/>
      <c r="B57" s="21"/>
      <c r="C57" s="21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1:32" ht="15" customHeight="1">
      <c r="A58" s="21"/>
      <c r="B58" s="21"/>
      <c r="C58" s="21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1:32" ht="15" customHeight="1">
      <c r="A59" s="21"/>
      <c r="B59" s="21"/>
      <c r="C59" s="21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AB59" s="49"/>
      <c r="AC59" s="49"/>
    </row>
    <row r="60" spans="1:32" s="1" customFormat="1" ht="18" customHeight="1">
      <c r="A60" s="413" t="str">
        <f>'фінплан - зведені показники'!A78</f>
        <v>Директор КП "Інфо-Рада-Дніпро"</v>
      </c>
      <c r="B60" s="413"/>
      <c r="C60" s="413"/>
      <c r="D60" s="413"/>
      <c r="E60" s="413"/>
      <c r="F60" s="413"/>
      <c r="G60" s="413"/>
      <c r="H60" s="27"/>
      <c r="I60" s="27"/>
      <c r="J60" s="27"/>
      <c r="K60" s="27"/>
      <c r="L60" s="27"/>
      <c r="M60" s="414"/>
      <c r="N60" s="414"/>
      <c r="O60" s="414"/>
      <c r="P60" s="414"/>
      <c r="Q60" s="414"/>
      <c r="R60" s="27"/>
      <c r="S60" s="27"/>
      <c r="T60" s="27"/>
      <c r="U60" s="27"/>
      <c r="V60" s="27"/>
      <c r="W60" s="415"/>
      <c r="X60" s="415"/>
      <c r="Y60" s="415"/>
      <c r="Z60" s="415"/>
      <c r="AA60" s="415"/>
      <c r="AB60" s="257" t="s">
        <v>104</v>
      </c>
      <c r="AC60" s="257"/>
      <c r="AD60" s="49"/>
    </row>
    <row r="61" spans="1:32" s="7" customFormat="1">
      <c r="B61" s="416" t="s">
        <v>495</v>
      </c>
      <c r="C61" s="416"/>
      <c r="D61" s="416"/>
      <c r="E61" s="416"/>
      <c r="F61" s="416"/>
      <c r="G61" s="416"/>
      <c r="H61" s="21"/>
      <c r="I61" s="21"/>
      <c r="J61" s="3"/>
      <c r="K61" s="3"/>
      <c r="L61" s="3"/>
      <c r="N61" s="10"/>
      <c r="O61" s="10"/>
      <c r="P61" s="10"/>
      <c r="Q61" s="10"/>
      <c r="R61" s="10" t="s">
        <v>106</v>
      </c>
      <c r="V61" s="10"/>
      <c r="AB61" s="290" t="s">
        <v>496</v>
      </c>
      <c r="AC61" s="290"/>
      <c r="AD61" s="290"/>
      <c r="AE61" s="290"/>
      <c r="AF61" s="290"/>
    </row>
    <row r="62" spans="1:32" s="8" customFormat="1" ht="16.5" customHeight="1">
      <c r="C62" s="29"/>
      <c r="D62" s="30"/>
      <c r="E62" s="30"/>
      <c r="F62" s="31"/>
      <c r="G62" s="31"/>
      <c r="H62" s="31"/>
      <c r="I62" s="31"/>
      <c r="J62" s="31"/>
      <c r="K62" s="31"/>
      <c r="L62" s="31"/>
      <c r="M62" s="31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</row>
    <row r="63" spans="1:32" s="7" customFormat="1" ht="15" customHeight="1">
      <c r="F63" s="11"/>
      <c r="G63" s="11"/>
      <c r="H63" s="11"/>
      <c r="I63" s="11"/>
      <c r="J63" s="11"/>
      <c r="K63" s="11"/>
      <c r="L63" s="11"/>
      <c r="Q63" s="11"/>
      <c r="R63" s="11"/>
      <c r="S63" s="11"/>
      <c r="T63" s="11"/>
      <c r="X63" s="11"/>
      <c r="Y63" s="11"/>
      <c r="Z63" s="11"/>
      <c r="AA63" s="11"/>
    </row>
    <row r="64" spans="1:32" ht="3.75" hidden="1" customHeight="1">
      <c r="C64" s="32"/>
      <c r="D64" s="32"/>
      <c r="E64" s="32"/>
      <c r="F64" s="32"/>
      <c r="G64" s="32"/>
      <c r="H64" s="32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2"/>
      <c r="V64" s="32"/>
    </row>
    <row r="65" spans="1:32" s="9" customFormat="1" ht="102" customHeight="1">
      <c r="A65" s="417"/>
      <c r="B65" s="417"/>
      <c r="C65" s="417"/>
      <c r="D65" s="417"/>
      <c r="E65" s="417"/>
      <c r="F65" s="417"/>
      <c r="G65" s="417"/>
      <c r="H65" s="417"/>
      <c r="I65" s="417"/>
      <c r="J65" s="417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418"/>
      <c r="AE65" s="418"/>
      <c r="AF65" s="418"/>
    </row>
    <row r="66" spans="1:32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</row>
    <row r="67" spans="1:32">
      <c r="C67" s="52"/>
    </row>
    <row r="70" spans="1:32">
      <c r="C70" s="53"/>
    </row>
    <row r="71" spans="1:32">
      <c r="C71" s="53"/>
    </row>
    <row r="72" spans="1:32">
      <c r="C72" s="53"/>
    </row>
    <row r="73" spans="1:32">
      <c r="C73" s="53"/>
    </row>
    <row r="74" spans="1:32">
      <c r="C74" s="53"/>
    </row>
    <row r="75" spans="1:32">
      <c r="C75" s="53"/>
    </row>
    <row r="76" spans="1:32">
      <c r="C76" s="53"/>
    </row>
  </sheetData>
  <mergeCells count="296">
    <mergeCell ref="AD1:AF1"/>
    <mergeCell ref="AD2:AF2"/>
    <mergeCell ref="A3:AF3"/>
    <mergeCell ref="R5:AF5"/>
    <mergeCell ref="R6:T6"/>
    <mergeCell ref="U6:W6"/>
    <mergeCell ref="X6:Z6"/>
    <mergeCell ref="AA6:AC6"/>
    <mergeCell ref="AD6:AF6"/>
    <mergeCell ref="B7:C7"/>
    <mergeCell ref="D7:F7"/>
    <mergeCell ref="G7:M7"/>
    <mergeCell ref="N7:Q7"/>
    <mergeCell ref="R7:T7"/>
    <mergeCell ref="U7:W7"/>
    <mergeCell ref="X7:Z7"/>
    <mergeCell ref="AA7:AC7"/>
    <mergeCell ref="AD7:AF7"/>
    <mergeCell ref="B8:C8"/>
    <mergeCell ref="D8:F8"/>
    <mergeCell ref="G8:M8"/>
    <mergeCell ref="N8:Q8"/>
    <mergeCell ref="R8:T8"/>
    <mergeCell ref="U8:W8"/>
    <mergeCell ref="X8:Z8"/>
    <mergeCell ref="AA8:AC8"/>
    <mergeCell ref="AD8:AF8"/>
    <mergeCell ref="B9:C9"/>
    <mergeCell ref="D9:F9"/>
    <mergeCell ref="G9:M9"/>
    <mergeCell ref="N9:Q9"/>
    <mergeCell ref="R9:T9"/>
    <mergeCell ref="U9:W9"/>
    <mergeCell ref="X9:Z9"/>
    <mergeCell ref="AA9:AC9"/>
    <mergeCell ref="AD9:AF9"/>
    <mergeCell ref="X11:Z11"/>
    <mergeCell ref="AA11:AC11"/>
    <mergeCell ref="AD11:AF11"/>
    <mergeCell ref="B10:C10"/>
    <mergeCell ref="D10:F10"/>
    <mergeCell ref="G10:M10"/>
    <mergeCell ref="N10:Q10"/>
    <mergeCell ref="R10:T10"/>
    <mergeCell ref="U10:W10"/>
    <mergeCell ref="X10:Z10"/>
    <mergeCell ref="AA10:AC10"/>
    <mergeCell ref="AD10:AF10"/>
    <mergeCell ref="B20:C20"/>
    <mergeCell ref="D20:G20"/>
    <mergeCell ref="H20:Q20"/>
    <mergeCell ref="R20:V20"/>
    <mergeCell ref="W20:X20"/>
    <mergeCell ref="Y20:Z20"/>
    <mergeCell ref="AA20:AB20"/>
    <mergeCell ref="AC20:AD20"/>
    <mergeCell ref="AE20:AF20"/>
    <mergeCell ref="B21:C21"/>
    <mergeCell ref="D21:G21"/>
    <mergeCell ref="H21:Q21"/>
    <mergeCell ref="R21:V21"/>
    <mergeCell ref="W21:X21"/>
    <mergeCell ref="Y21:Z21"/>
    <mergeCell ref="AA21:AB21"/>
    <mergeCell ref="AC21:AD21"/>
    <mergeCell ref="AE21:AF21"/>
    <mergeCell ref="B22:C22"/>
    <mergeCell ref="D22:G22"/>
    <mergeCell ref="H22:Q22"/>
    <mergeCell ref="R22:V22"/>
    <mergeCell ref="W22:X22"/>
    <mergeCell ref="Y22:Z22"/>
    <mergeCell ref="AA22:AB22"/>
    <mergeCell ref="AC22:AD22"/>
    <mergeCell ref="AE22:AF22"/>
    <mergeCell ref="B23:C23"/>
    <mergeCell ref="D23:G23"/>
    <mergeCell ref="H23:Q23"/>
    <mergeCell ref="R23:V23"/>
    <mergeCell ref="W23:X23"/>
    <mergeCell ref="Y23:Z23"/>
    <mergeCell ref="AA23:AB23"/>
    <mergeCell ref="AC23:AD23"/>
    <mergeCell ref="AE23:AF23"/>
    <mergeCell ref="A28:AF28"/>
    <mergeCell ref="Z29:AB29"/>
    <mergeCell ref="AD29:AF29"/>
    <mergeCell ref="B24:C24"/>
    <mergeCell ref="D24:G24"/>
    <mergeCell ref="H24:Q24"/>
    <mergeCell ref="R24:V24"/>
    <mergeCell ref="W24:X24"/>
    <mergeCell ref="Y24:Z24"/>
    <mergeCell ref="AA24:AB24"/>
    <mergeCell ref="AC24:AD24"/>
    <mergeCell ref="AE24:AF24"/>
    <mergeCell ref="T47:U47"/>
    <mergeCell ref="V47:Z47"/>
    <mergeCell ref="AA47:AF47"/>
    <mergeCell ref="V44:Z46"/>
    <mergeCell ref="L45:M46"/>
    <mergeCell ref="N45:O46"/>
    <mergeCell ref="AA44:AF46"/>
    <mergeCell ref="B44:C46"/>
    <mergeCell ref="M30:P30"/>
    <mergeCell ref="Q30:T30"/>
    <mergeCell ref="U30:X30"/>
    <mergeCell ref="Y30:AB30"/>
    <mergeCell ref="AC30:AF30"/>
    <mergeCell ref="B33:L33"/>
    <mergeCell ref="B34:L34"/>
    <mergeCell ref="A38:L38"/>
    <mergeCell ref="A39:L39"/>
    <mergeCell ref="Y31:Y32"/>
    <mergeCell ref="Z31:Z32"/>
    <mergeCell ref="AA31:AA32"/>
    <mergeCell ref="AB31:AB32"/>
    <mergeCell ref="AC31:AC32"/>
    <mergeCell ref="AD31:AD32"/>
    <mergeCell ref="AE31:AE32"/>
    <mergeCell ref="B47:C47"/>
    <mergeCell ref="D47:E47"/>
    <mergeCell ref="F47:G47"/>
    <mergeCell ref="H47:I47"/>
    <mergeCell ref="J47:K47"/>
    <mergeCell ref="L47:M47"/>
    <mergeCell ref="N47:O47"/>
    <mergeCell ref="P47:Q47"/>
    <mergeCell ref="R47:S47"/>
    <mergeCell ref="T48:U48"/>
    <mergeCell ref="V48:Z48"/>
    <mergeCell ref="AA48:AF48"/>
    <mergeCell ref="B49:C49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  <mergeCell ref="V49:Z49"/>
    <mergeCell ref="AA49:AF49"/>
    <mergeCell ref="B48:C48"/>
    <mergeCell ref="D48:E48"/>
    <mergeCell ref="F48:G48"/>
    <mergeCell ref="H48:I48"/>
    <mergeCell ref="J48:K48"/>
    <mergeCell ref="L48:M48"/>
    <mergeCell ref="N48:O48"/>
    <mergeCell ref="P48:Q48"/>
    <mergeCell ref="R48:S48"/>
    <mergeCell ref="T50:U50"/>
    <mergeCell ref="V50:Z50"/>
    <mergeCell ref="AA50:AF50"/>
    <mergeCell ref="B51:C51"/>
    <mergeCell ref="D51:E51"/>
    <mergeCell ref="F51:G51"/>
    <mergeCell ref="H51:I51"/>
    <mergeCell ref="J51:K51"/>
    <mergeCell ref="L51:M51"/>
    <mergeCell ref="N51:O51"/>
    <mergeCell ref="P51:Q51"/>
    <mergeCell ref="R51:S51"/>
    <mergeCell ref="T51:U51"/>
    <mergeCell ref="V51:Z51"/>
    <mergeCell ref="AA51:AF51"/>
    <mergeCell ref="B50:C50"/>
    <mergeCell ref="D50:E50"/>
    <mergeCell ref="F50:G50"/>
    <mergeCell ref="H50:I50"/>
    <mergeCell ref="J50:K50"/>
    <mergeCell ref="L50:M50"/>
    <mergeCell ref="N50:O50"/>
    <mergeCell ref="P50:Q50"/>
    <mergeCell ref="R50:S50"/>
    <mergeCell ref="T52:U52"/>
    <mergeCell ref="V52:Z52"/>
    <mergeCell ref="AA52:AF52"/>
    <mergeCell ref="B53:C53"/>
    <mergeCell ref="D53:E53"/>
    <mergeCell ref="F53:G53"/>
    <mergeCell ref="H53:I53"/>
    <mergeCell ref="J53:K53"/>
    <mergeCell ref="L53:M53"/>
    <mergeCell ref="N53:O53"/>
    <mergeCell ref="P53:Q53"/>
    <mergeCell ref="R53:S53"/>
    <mergeCell ref="T53:U53"/>
    <mergeCell ref="V53:Z53"/>
    <mergeCell ref="AA53:AF53"/>
    <mergeCell ref="B52:C52"/>
    <mergeCell ref="D52:E52"/>
    <mergeCell ref="F52:G52"/>
    <mergeCell ref="H52:I52"/>
    <mergeCell ref="J52:K52"/>
    <mergeCell ref="L52:M52"/>
    <mergeCell ref="N52:O52"/>
    <mergeCell ref="P52:Q52"/>
    <mergeCell ref="R52:S52"/>
    <mergeCell ref="T54:U54"/>
    <mergeCell ref="V54:Z54"/>
    <mergeCell ref="AA54:AF54"/>
    <mergeCell ref="A55:E55"/>
    <mergeCell ref="F55:G55"/>
    <mergeCell ref="H55:I55"/>
    <mergeCell ref="J55:K55"/>
    <mergeCell ref="L55:M55"/>
    <mergeCell ref="N55:O55"/>
    <mergeCell ref="P55:Q55"/>
    <mergeCell ref="R55:S55"/>
    <mergeCell ref="T55:U55"/>
    <mergeCell ref="V55:Z55"/>
    <mergeCell ref="AA55:AF55"/>
    <mergeCell ref="B54:C54"/>
    <mergeCell ref="D54:E54"/>
    <mergeCell ref="F54:G54"/>
    <mergeCell ref="H54:I54"/>
    <mergeCell ref="J54:K54"/>
    <mergeCell ref="L54:M54"/>
    <mergeCell ref="N54:O54"/>
    <mergeCell ref="P54:Q54"/>
    <mergeCell ref="R54:S54"/>
    <mergeCell ref="A60:G60"/>
    <mergeCell ref="M60:Q60"/>
    <mergeCell ref="W60:AA60"/>
    <mergeCell ref="AB60:AC60"/>
    <mergeCell ref="B61:G61"/>
    <mergeCell ref="AB61:AF61"/>
    <mergeCell ref="A65:J65"/>
    <mergeCell ref="AD65:AF65"/>
    <mergeCell ref="A5:A6"/>
    <mergeCell ref="A17:A19"/>
    <mergeCell ref="A30:A32"/>
    <mergeCell ref="A44:A46"/>
    <mergeCell ref="M31:M32"/>
    <mergeCell ref="N31:N32"/>
    <mergeCell ref="O31:O32"/>
    <mergeCell ref="P31:P32"/>
    <mergeCell ref="Q31:Q32"/>
    <mergeCell ref="R31:R32"/>
    <mergeCell ref="S31:S32"/>
    <mergeCell ref="T31:T32"/>
    <mergeCell ref="U31:U32"/>
    <mergeCell ref="V31:V32"/>
    <mergeCell ref="W31:W32"/>
    <mergeCell ref="X31:X32"/>
    <mergeCell ref="AA18:AB19"/>
    <mergeCell ref="AC18:AD19"/>
    <mergeCell ref="AE18:AF19"/>
    <mergeCell ref="R17:V19"/>
    <mergeCell ref="B5:C6"/>
    <mergeCell ref="D17:G19"/>
    <mergeCell ref="H17:Q19"/>
    <mergeCell ref="B17:C19"/>
    <mergeCell ref="N5:Q6"/>
    <mergeCell ref="A12:M12"/>
    <mergeCell ref="N12:Q12"/>
    <mergeCell ref="R12:T12"/>
    <mergeCell ref="U12:W12"/>
    <mergeCell ref="X12:Z12"/>
    <mergeCell ref="AA12:AC12"/>
    <mergeCell ref="AD12:AF12"/>
    <mergeCell ref="A15:AF15"/>
    <mergeCell ref="W17:AF17"/>
    <mergeCell ref="B11:C11"/>
    <mergeCell ref="D11:F11"/>
    <mergeCell ref="G11:M11"/>
    <mergeCell ref="N11:Q11"/>
    <mergeCell ref="R11:T11"/>
    <mergeCell ref="U11:W11"/>
    <mergeCell ref="D44:E46"/>
    <mergeCell ref="F44:G46"/>
    <mergeCell ref="H44:I46"/>
    <mergeCell ref="J44:K46"/>
    <mergeCell ref="B35:L37"/>
    <mergeCell ref="D5:F6"/>
    <mergeCell ref="G5:M6"/>
    <mergeCell ref="W18:X19"/>
    <mergeCell ref="Y18:Z19"/>
    <mergeCell ref="A42:AF42"/>
    <mergeCell ref="AD43:AF43"/>
    <mergeCell ref="L44:U44"/>
    <mergeCell ref="P45:U45"/>
    <mergeCell ref="P46:Q46"/>
    <mergeCell ref="R46:S46"/>
    <mergeCell ref="T46:U46"/>
    <mergeCell ref="AF31:AF32"/>
    <mergeCell ref="B30:L32"/>
    <mergeCell ref="A25:V25"/>
    <mergeCell ref="W25:X25"/>
    <mergeCell ref="Y25:Z25"/>
    <mergeCell ref="AA25:AB25"/>
    <mergeCell ref="AC25:AD25"/>
    <mergeCell ref="AE25:AF25"/>
  </mergeCells>
  <pageMargins left="0.59055118110236204" right="0.59055118110236204" top="0.78740157480314998" bottom="0.39370078740157499" header="0.31496062992126" footer="0.31496062992126"/>
  <pageSetup paperSize="9" scale="3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фінплан - зведені показники</vt:lpstr>
      <vt:lpstr>1. Фін результат</vt:lpstr>
      <vt:lpstr>2. Розрахунки з бюджетом</vt:lpstr>
      <vt:lpstr>3. Рух грошових коштів</vt:lpstr>
      <vt:lpstr>4. Кап. інвестиції</vt:lpstr>
      <vt:lpstr> 5. Коефіцієнти</vt:lpstr>
      <vt:lpstr>6.1. Інша інфо_1</vt:lpstr>
      <vt:lpstr>6.2. Інша інфо_2</vt:lpstr>
      <vt:lpstr>' 5. Коефіцієнти'!Заголовки_для_печати</vt:lpstr>
      <vt:lpstr>'1. Фін результат'!Заголовки_для_печати</vt:lpstr>
      <vt:lpstr>'2. Розрахунки з бюджетом'!Заголовки_для_печати</vt:lpstr>
      <vt:lpstr>'3. Рух грошових коштів'!Заголовки_для_печати</vt:lpstr>
      <vt:lpstr>'фінплан - зведені показники'!Заголовки_для_печати</vt:lpstr>
      <vt:lpstr>' 5. Коефіцієнти'!Область_печати</vt:lpstr>
      <vt:lpstr>'1. Фін результат'!Область_печати</vt:lpstr>
      <vt:lpstr>'2. Розрахунки з бюджетом'!Область_печати</vt:lpstr>
      <vt:lpstr>'3. Рух грошових коштів'!Область_печати</vt:lpstr>
      <vt:lpstr>'4. Кап. інвестиції'!Область_печати</vt:lpstr>
      <vt:lpstr>'6.1. Інша інфо_1'!Область_печати</vt:lpstr>
      <vt:lpstr>'6.2. Інша інфо_2'!Область_печати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Shterna</dc:creator>
  <cp:lastModifiedBy>user</cp:lastModifiedBy>
  <cp:lastPrinted>2025-04-08T13:13:21Z</cp:lastPrinted>
  <dcterms:created xsi:type="dcterms:W3CDTF">2003-03-13T16:00:00Z</dcterms:created>
  <dcterms:modified xsi:type="dcterms:W3CDTF">2025-04-08T13:17:44Z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AFF7C933B8FB4F388ADA2511C2A27482_13</vt:lpwstr>
  </property>
  <property fmtid="{D5CDD505-2E9C-101B-9397-08002B2CF9AE}" pid="3" name="KSOProductBuildVer">
    <vt:lpwstr>1049-12.2.0.20326</vt:lpwstr>
  </property>
</Properties>
</file>