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пузырькова\финплан\"/>
    </mc:Choice>
  </mc:AlternateContent>
  <bookViews>
    <workbookView xWindow="0" yWindow="0" windowWidth="28800" windowHeight="12300" tabRatio="844" activeTab="6"/>
  </bookViews>
  <sheets>
    <sheet name="фінплан - зведені показники" sheetId="14" r:id="rId1"/>
    <sheet name="1. Фін результат" sheetId="2" r:id="rId2"/>
    <sheet name="2. Розрахунки з бюджетом" sheetId="19" r:id="rId3"/>
    <sheet name="3. Рух грошових коштів" sheetId="18" r:id="rId4"/>
    <sheet name="4. Кап. інвестиції" sheetId="3" r:id="rId5"/>
    <sheet name=" 5. Коефіцієнти" sheetId="11" r:id="rId6"/>
    <sheet name="6.1. Інша інфо_1" sheetId="10" r:id="rId7"/>
    <sheet name="6.2. Інша інфо_2" sheetId="9"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s>
  <definedNames>
    <definedName name="__123Graph_XGRAPH3" hidden="1">[1]GDP!#REF!</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[6]Inform!$E$6</definedName>
    <definedName name="ClDate_21">[7]Inform!$E$6</definedName>
    <definedName name="ClDate_25">[7]Inform!$E$6</definedName>
    <definedName name="ClDate_6">[8]Inform!$E$6</definedName>
    <definedName name="CompName">[6]Inform!$F$2</definedName>
    <definedName name="CompName_21">[7]Inform!$F$2</definedName>
    <definedName name="CompName_25">[7]Inform!$F$2</definedName>
    <definedName name="CompName_6">[8]Inform!$F$2</definedName>
    <definedName name="CompNameE">[6]Inform!$G$2</definedName>
    <definedName name="CompNameE_21">[7]Inform!$G$2</definedName>
    <definedName name="CompNameE_25">[7]Inform!$G$2</definedName>
    <definedName name="CompNameE_6">[8]Inform!$G$2</definedName>
    <definedName name="Cost_Category_National_ID">#REF!</definedName>
    <definedName name="Cе511">#REF!</definedName>
    <definedName name="d">'[9]МТР Газ України'!$B$4</definedName>
    <definedName name="dCPIb">[10]попер_роз!#REF!</definedName>
    <definedName name="dPPIb">[10]попер_роз!#REF!</definedName>
    <definedName name="ds">'[11]7  Інші витрати'!#REF!</definedName>
    <definedName name="Fact_Type_ID">#REF!</definedName>
    <definedName name="G">'[12]МТР Газ України'!$B$1</definedName>
    <definedName name="ij1sssss">'[13]7  Інші витрати'!#REF!</definedName>
    <definedName name="LastItem">[14]Лист1!$A$1</definedName>
    <definedName name="Load">'[15]МТР Газ України'!$B$4</definedName>
    <definedName name="Load_ID">'[16]МТР Газ України'!$B$4</definedName>
    <definedName name="Load_ID_10">'[17]7  Інші витрати'!#REF!</definedName>
    <definedName name="Load_ID_11">'[18]МТР Газ України'!$B$4</definedName>
    <definedName name="Load_ID_12">'[18]МТР Газ України'!$B$4</definedName>
    <definedName name="Load_ID_13">'[18]МТР Газ України'!$B$4</definedName>
    <definedName name="Load_ID_14">'[18]МТР Газ України'!$B$4</definedName>
    <definedName name="Load_ID_15">'[18]МТР Газ України'!$B$4</definedName>
    <definedName name="Load_ID_16">'[18]МТР Газ України'!$B$4</definedName>
    <definedName name="Load_ID_17">'[18]МТР Газ України'!$B$4</definedName>
    <definedName name="Load_ID_18">'[19]МТР Газ України'!$B$4</definedName>
    <definedName name="Load_ID_19">'[20]МТР Газ України'!$B$4</definedName>
    <definedName name="Load_ID_20">'[19]МТР Газ України'!$B$4</definedName>
    <definedName name="Load_ID_200">'[15]МТР Газ України'!$B$4</definedName>
    <definedName name="Load_ID_21">'[21]МТР Газ України'!$B$4</definedName>
    <definedName name="Load_ID_23">'[20]МТР Газ України'!$B$4</definedName>
    <definedName name="Load_ID_25">'[21]МТР Газ України'!$B$4</definedName>
    <definedName name="Load_ID_542">'[22]МТР Газ України'!$B$4</definedName>
    <definedName name="Load_ID_6">'[18]МТР Газ України'!$B$4</definedName>
    <definedName name="OpDate">[6]Inform!$E$5</definedName>
    <definedName name="OpDate_21">[7]Inform!$E$5</definedName>
    <definedName name="OpDate_25">[7]Inform!$E$5</definedName>
    <definedName name="OpDate_6">[8]Inform!$E$5</definedName>
    <definedName name="QR">[23]Inform!$E$5</definedName>
    <definedName name="qw">[5]Inform!$E$5</definedName>
    <definedName name="qwert">[5]Inform!$G$2</definedName>
    <definedName name="qwerty">'[4]МТР Газ України'!$B$4</definedName>
    <definedName name="ShowFil">[14]!ShowFil</definedName>
    <definedName name="SU_ID">#REF!</definedName>
    <definedName name="Time_ID">'[16]МТР Газ України'!$B$1</definedName>
    <definedName name="Time_ID_10">'[17]7  Інші витрати'!#REF!</definedName>
    <definedName name="Time_ID_11">'[18]МТР Газ України'!$B$1</definedName>
    <definedName name="Time_ID_12">'[18]МТР Газ України'!$B$1</definedName>
    <definedName name="Time_ID_13">'[18]МТР Газ України'!$B$1</definedName>
    <definedName name="Time_ID_14">'[18]МТР Газ України'!$B$1</definedName>
    <definedName name="Time_ID_15">'[18]МТР Газ України'!$B$1</definedName>
    <definedName name="Time_ID_16">'[18]МТР Газ України'!$B$1</definedName>
    <definedName name="Time_ID_17">'[18]МТР Газ України'!$B$1</definedName>
    <definedName name="Time_ID_18">'[19]МТР Газ України'!$B$1</definedName>
    <definedName name="Time_ID_19">'[20]МТР Газ України'!$B$1</definedName>
    <definedName name="Time_ID_20">'[19]МТР Газ України'!$B$1</definedName>
    <definedName name="Time_ID_21">'[21]МТР Газ України'!$B$1</definedName>
    <definedName name="Time_ID_23">'[20]МТР Газ України'!$B$1</definedName>
    <definedName name="Time_ID_25">'[21]МТР Газ України'!$B$1</definedName>
    <definedName name="Time_ID_6">'[18]МТР Газ України'!$B$1</definedName>
    <definedName name="Time_ID0">'[16]МТР Газ України'!$F$1</definedName>
    <definedName name="Time_ID0_10">'[17]7  Інші витрати'!#REF!</definedName>
    <definedName name="Time_ID0_11">'[18]МТР Газ України'!$F$1</definedName>
    <definedName name="Time_ID0_12">'[18]МТР Газ України'!$F$1</definedName>
    <definedName name="Time_ID0_13">'[18]МТР Газ України'!$F$1</definedName>
    <definedName name="Time_ID0_14">'[18]МТР Газ України'!$F$1</definedName>
    <definedName name="Time_ID0_15">'[18]МТР Газ України'!$F$1</definedName>
    <definedName name="Time_ID0_16">'[18]МТР Газ України'!$F$1</definedName>
    <definedName name="Time_ID0_17">'[18]МТР Газ України'!$F$1</definedName>
    <definedName name="Time_ID0_18">'[19]МТР Газ України'!$F$1</definedName>
    <definedName name="Time_ID0_19">'[20]МТР Газ України'!$F$1</definedName>
    <definedName name="Time_ID0_20">'[19]МТР Газ України'!$F$1</definedName>
    <definedName name="Time_ID0_21">'[21]МТР Газ України'!$F$1</definedName>
    <definedName name="Time_ID0_23">'[20]МТР Газ України'!$F$1</definedName>
    <definedName name="Time_ID0_25">'[21]МТР Газ України'!$F$1</definedName>
    <definedName name="Time_ID0_6">'[18]МТР Газ України'!$F$1</definedName>
    <definedName name="ttttttt">#REF!</definedName>
    <definedName name="Unit">[6]Inform!$E$38</definedName>
    <definedName name="Unit_21">[7]Inform!$E$38</definedName>
    <definedName name="Unit_25">[7]Inform!$E$38</definedName>
    <definedName name="Unit_6">[8]Inform!$E$38</definedName>
    <definedName name="WQER">'[24]МТР Газ України'!$B$4</definedName>
    <definedName name="wr">'[24]МТР Газ України'!$B$4</definedName>
    <definedName name="yyyy">#REF!</definedName>
    <definedName name="zx">'[4]МТР Газ України'!$F$1</definedName>
    <definedName name="zxc">[5]Inform!$E$38</definedName>
    <definedName name="а">'[13]7  Інші витрати'!#REF!</definedName>
    <definedName name="ав">#REF!</definedName>
    <definedName name="аен">'[24]МТР Газ України'!$B$4</definedName>
    <definedName name="_xlnm.Database">'[25]Ener '!$A$1:$G$2645</definedName>
    <definedName name="в">'[26]МТР Газ України'!$F$1</definedName>
    <definedName name="ватт">'[27]БАЗА  '!#REF!</definedName>
    <definedName name="Д">'[15]МТР Газ України'!$B$4</definedName>
    <definedName name="е">#REF!</definedName>
    <definedName name="є">#REF!</definedName>
    <definedName name="_xlnm.Print_Titles" localSheetId="5">' 5. Коефіцієнти'!$5:$5</definedName>
    <definedName name="_xlnm.Print_Titles" localSheetId="1">'1. Фін результат'!$7:$7</definedName>
    <definedName name="_xlnm.Print_Titles" localSheetId="2">'2. Розрахунки з бюджетом'!$6:$6</definedName>
    <definedName name="_xlnm.Print_Titles" localSheetId="3">'3. Рух грошових коштів'!$7:$7</definedName>
    <definedName name="_xlnm.Print_Titles" localSheetId="0">'фінплан - зведені показники'!$29:$29</definedName>
    <definedName name="Заголовки_для_печати_МИ">'[28]1993'!$A$1:$IV$3,'[28]1993'!$A$1:$A$65536</definedName>
    <definedName name="і">[29]Inform!$F$2</definedName>
    <definedName name="ів">#REF!</definedName>
    <definedName name="ів___0">#REF!</definedName>
    <definedName name="ів_22">#REF!</definedName>
    <definedName name="ів_26">#REF!</definedName>
    <definedName name="іваіа">'[30]7  Інші витрати'!#REF!</definedName>
    <definedName name="іваф">#REF!</definedName>
    <definedName name="івів">'[12]МТР Газ України'!$B$1</definedName>
    <definedName name="іцу">[23]Inform!$G$2</definedName>
    <definedName name="йуц">#REF!</definedName>
    <definedName name="йцу">#REF!</definedName>
    <definedName name="йцуйй">#REF!</definedName>
    <definedName name="йцукц">'[30]7  Інші витрати'!#REF!</definedName>
    <definedName name="КЕ">#REF!</definedName>
    <definedName name="КЕ___0">#REF!</definedName>
    <definedName name="КЕ_22">#REF!</definedName>
    <definedName name="КЕ_26">#REF!</definedName>
    <definedName name="кен">#REF!</definedName>
    <definedName name="л">#REF!</definedName>
    <definedName name="_xlnm.Print_Area" localSheetId="5">' 5. Коефіцієнти'!$A$1:$F$24</definedName>
    <definedName name="_xlnm.Print_Area" localSheetId="1">'1. Фін результат'!$A$1:$H$113</definedName>
    <definedName name="_xlnm.Print_Area" localSheetId="2">'2. Розрахунки з бюджетом'!$A$1:$G$41</definedName>
    <definedName name="_xlnm.Print_Area" localSheetId="3">'3. Рух грошових коштів'!$A$1:$G$85</definedName>
    <definedName name="_xlnm.Print_Area" localSheetId="4">'4. Кап. інвестиції'!$A$1:$G$16</definedName>
    <definedName name="_xlnm.Print_Area" localSheetId="6">'6.1. Інша інфо_1'!$A$1:$O$80</definedName>
    <definedName name="_xlnm.Print_Area" localSheetId="7">'6.2. Інша інфо_2'!$A$1:$AF$63</definedName>
    <definedName name="_xlnm.Print_Area" localSheetId="0">'фінплан - зведені показники'!$A$1:$G$81</definedName>
    <definedName name="п">'[13]7  Інші витрати'!#REF!</definedName>
    <definedName name="пдв">'[15]МТР Газ України'!$B$4</definedName>
    <definedName name="пдв_утг">'[15]МТР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[31]Inform!$E$6</definedName>
    <definedName name="р">#REF!</definedName>
    <definedName name="т">[32]Inform!$E$6</definedName>
    <definedName name="тариф">[33]Inform!$G$2</definedName>
    <definedName name="уйцукйцуйу">#REF!</definedName>
    <definedName name="уке">[34]Inform!$G$2</definedName>
    <definedName name="УТГ">'[15]МТР Газ України'!$B$4</definedName>
    <definedName name="фів">'[24]МТР Газ України'!$B$4</definedName>
    <definedName name="фіваіф">'[30]7  Інші витрати'!#REF!</definedName>
    <definedName name="фф">'[26]МТР Газ України'!$F$1</definedName>
    <definedName name="ц">'[13]7  Інші витрати'!#REF!</definedName>
    <definedName name="ччч">'[35]БАЗА  '!#REF!</definedName>
    <definedName name="ш">#REF!</definedName>
  </definedNames>
  <calcPr calcId="162913"/>
</workbook>
</file>

<file path=xl/calcChain.xml><?xml version="1.0" encoding="utf-8"?>
<calcChain xmlns="http://schemas.openxmlformats.org/spreadsheetml/2006/main">
  <c r="A60" i="9" l="1"/>
  <c r="A80" i="10"/>
  <c r="A23" i="11"/>
  <c r="A15" i="3"/>
  <c r="A84" i="18"/>
  <c r="A40" i="19"/>
  <c r="A112" i="2"/>
  <c r="E73" i="14" l="1"/>
  <c r="J29" i="10" l="1"/>
  <c r="E57" i="18" l="1"/>
  <c r="E15" i="18"/>
  <c r="E11" i="18"/>
  <c r="E19" i="19"/>
  <c r="E9" i="2"/>
  <c r="H26" i="10"/>
  <c r="H25" i="10"/>
  <c r="H22" i="10"/>
  <c r="H21" i="10"/>
  <c r="C9" i="2"/>
  <c r="E14" i="18" l="1"/>
  <c r="F19" i="18"/>
  <c r="E74" i="18"/>
  <c r="E25" i="2" l="1"/>
  <c r="E21" i="18" l="1"/>
  <c r="H34" i="10"/>
  <c r="H33" i="10"/>
  <c r="C60" i="18"/>
  <c r="C21" i="18"/>
  <c r="C27" i="19"/>
  <c r="C17" i="19"/>
  <c r="C67" i="2"/>
  <c r="E60" i="18" l="1"/>
  <c r="E50" i="2" l="1"/>
  <c r="C6" i="3" l="1"/>
  <c r="C74" i="18"/>
  <c r="F11" i="2" l="1"/>
  <c r="E107" i="2" l="1"/>
  <c r="E23" i="18" l="1"/>
  <c r="D14" i="18"/>
  <c r="C57" i="18" l="1"/>
  <c r="C39" i="18" l="1"/>
  <c r="J14" i="10" l="1"/>
  <c r="E17" i="19"/>
  <c r="D50" i="2" l="1"/>
  <c r="C50" i="2" l="1"/>
  <c r="C28" i="2" s="1"/>
  <c r="C12" i="2"/>
  <c r="C62" i="2"/>
  <c r="E67" i="2" l="1"/>
  <c r="D67" i="2" l="1"/>
  <c r="F12" i="19" l="1"/>
  <c r="C70" i="14"/>
  <c r="J22" i="10" l="1"/>
  <c r="E10" i="3" l="1"/>
  <c r="F10" i="3" s="1"/>
  <c r="E6" i="3" l="1"/>
  <c r="G8" i="3"/>
  <c r="F8" i="3"/>
  <c r="F17" i="19" l="1"/>
  <c r="F18" i="19"/>
  <c r="F22" i="18"/>
  <c r="F24" i="18"/>
  <c r="F15" i="18"/>
  <c r="F16" i="18"/>
  <c r="F18" i="18"/>
  <c r="D50" i="10" l="1"/>
  <c r="F21" i="18" l="1"/>
  <c r="F23" i="18" l="1"/>
  <c r="E39" i="18"/>
  <c r="L22" i="18" s="1"/>
  <c r="C23" i="18" l="1"/>
  <c r="E62" i="2" l="1"/>
  <c r="D32" i="14"/>
  <c r="A32" i="14"/>
  <c r="D69" i="14" l="1"/>
  <c r="D68" i="14" s="1"/>
  <c r="D70" i="14" s="1"/>
  <c r="D73" i="14" s="1"/>
  <c r="C73" i="14" l="1"/>
  <c r="E31" i="19" l="1"/>
  <c r="E20" i="2"/>
  <c r="E108" i="2" l="1"/>
  <c r="E37" i="19" s="1"/>
  <c r="C14" i="18" l="1"/>
  <c r="E28" i="2"/>
  <c r="D19" i="11" l="1"/>
  <c r="E19" i="11"/>
  <c r="D9" i="2" l="1"/>
  <c r="D24" i="2" s="1"/>
  <c r="D28" i="2"/>
  <c r="D62" i="2"/>
  <c r="D57" i="18" l="1"/>
  <c r="D39" i="18"/>
  <c r="D6" i="3" l="1"/>
  <c r="Q34" i="9" s="1"/>
  <c r="AC34" i="9" l="1"/>
  <c r="Q38" i="9"/>
  <c r="AC38" i="9" l="1"/>
  <c r="G25" i="19"/>
  <c r="J33" i="10" l="1"/>
  <c r="J25" i="10" l="1"/>
  <c r="J26" i="10" s="1"/>
  <c r="J30" i="10" s="1"/>
  <c r="J34" i="10" l="1"/>
  <c r="G50" i="10" l="1"/>
  <c r="E31" i="14"/>
  <c r="C65" i="14"/>
  <c r="C54" i="14"/>
  <c r="C51" i="14"/>
  <c r="C49" i="14"/>
  <c r="C50" i="14"/>
  <c r="J50" i="10" l="1"/>
  <c r="M50" i="10"/>
  <c r="C36" i="14"/>
  <c r="C34" i="14"/>
  <c r="D27" i="19" l="1"/>
  <c r="E12" i="2"/>
  <c r="E95" i="2" l="1"/>
  <c r="E32" i="14"/>
  <c r="L22" i="10" l="1"/>
  <c r="N22" i="10"/>
  <c r="N21" i="10"/>
  <c r="L21" i="10"/>
  <c r="F26" i="19"/>
  <c r="F28" i="19"/>
  <c r="F29" i="19"/>
  <c r="F30" i="19"/>
  <c r="F32" i="19"/>
  <c r="F33" i="19"/>
  <c r="F34" i="19"/>
  <c r="F35" i="19"/>
  <c r="F25" i="19"/>
  <c r="F99" i="2"/>
  <c r="F100" i="2"/>
  <c r="F101" i="2"/>
  <c r="F10" i="2"/>
  <c r="G10" i="2"/>
  <c r="F13" i="2"/>
  <c r="F14" i="2"/>
  <c r="F15" i="2"/>
  <c r="F16" i="2"/>
  <c r="F17" i="2"/>
  <c r="F18" i="2"/>
  <c r="F19" i="2"/>
  <c r="F21" i="2"/>
  <c r="F22" i="2"/>
  <c r="F23" i="2"/>
  <c r="F25" i="2"/>
  <c r="F26" i="2"/>
  <c r="F29" i="2"/>
  <c r="F30" i="2"/>
  <c r="F31" i="2"/>
  <c r="F32" i="2"/>
  <c r="F33" i="2"/>
  <c r="F34" i="2"/>
  <c r="F35" i="2"/>
  <c r="F36" i="2"/>
  <c r="G36" i="2"/>
  <c r="F37" i="2"/>
  <c r="G37" i="2"/>
  <c r="F38" i="2"/>
  <c r="G38" i="2"/>
  <c r="F39" i="2"/>
  <c r="F40" i="2"/>
  <c r="F41" i="2"/>
  <c r="F42" i="2"/>
  <c r="G42" i="2"/>
  <c r="F43" i="2"/>
  <c r="F44" i="2"/>
  <c r="F45" i="2"/>
  <c r="F46" i="2"/>
  <c r="F47" i="2"/>
  <c r="F48" i="2"/>
  <c r="F49" i="2"/>
  <c r="F55" i="2"/>
  <c r="F56" i="2"/>
  <c r="F57" i="2"/>
  <c r="F58" i="2"/>
  <c r="F59" i="2"/>
  <c r="F60" i="2"/>
  <c r="F61" i="2"/>
  <c r="F63" i="2"/>
  <c r="F64" i="2"/>
  <c r="F65" i="2"/>
  <c r="F66" i="2"/>
  <c r="F67" i="2"/>
  <c r="F68" i="2"/>
  <c r="F75" i="2"/>
  <c r="F76" i="2"/>
  <c r="F77" i="2"/>
  <c r="F78" i="2"/>
  <c r="F79" i="2"/>
  <c r="F80" i="2"/>
  <c r="F81" i="2"/>
  <c r="F82" i="2"/>
  <c r="F84" i="2"/>
  <c r="F85" i="2"/>
  <c r="F87" i="2"/>
  <c r="F89" i="2"/>
  <c r="G31" i="19"/>
  <c r="F50" i="2"/>
  <c r="E36" i="19"/>
  <c r="E27" i="19" s="1"/>
  <c r="E109" i="2"/>
  <c r="E106" i="2"/>
  <c r="E105" i="2"/>
  <c r="L15" i="10"/>
  <c r="L16" i="10"/>
  <c r="N14" i="10"/>
  <c r="N34" i="10"/>
  <c r="N30" i="10"/>
  <c r="N29" i="10"/>
  <c r="D107" i="2"/>
  <c r="D108" i="2"/>
  <c r="D109" i="2"/>
  <c r="C109" i="2"/>
  <c r="C11" i="18" s="1"/>
  <c r="C108" i="2"/>
  <c r="C107" i="2"/>
  <c r="G8" i="19"/>
  <c r="F8" i="19"/>
  <c r="G9" i="2"/>
  <c r="F9" i="2"/>
  <c r="F68" i="14"/>
  <c r="G68" i="14"/>
  <c r="F71" i="14"/>
  <c r="G71" i="14"/>
  <c r="F72" i="14"/>
  <c r="G72" i="14"/>
  <c r="F74" i="14"/>
  <c r="G74" i="14"/>
  <c r="F75" i="14"/>
  <c r="G75" i="14"/>
  <c r="F76" i="14"/>
  <c r="G76" i="14"/>
  <c r="G67" i="14"/>
  <c r="F67" i="14"/>
  <c r="D65" i="14"/>
  <c r="E70" i="14"/>
  <c r="F58" i="14"/>
  <c r="G58" i="14"/>
  <c r="D54" i="14"/>
  <c r="E54" i="14"/>
  <c r="D47" i="14"/>
  <c r="D48" i="14"/>
  <c r="E48" i="14"/>
  <c r="D49" i="14"/>
  <c r="E49" i="14"/>
  <c r="D51" i="14"/>
  <c r="C48" i="14"/>
  <c r="D31" i="14"/>
  <c r="D35" i="14"/>
  <c r="E35" i="14"/>
  <c r="D41" i="14"/>
  <c r="E41" i="14"/>
  <c r="D43" i="14"/>
  <c r="E43" i="14"/>
  <c r="C43" i="14"/>
  <c r="C41" i="14"/>
  <c r="C35" i="14"/>
  <c r="E15" i="11"/>
  <c r="D15" i="11"/>
  <c r="D14" i="11"/>
  <c r="D61" i="14"/>
  <c r="C61" i="14"/>
  <c r="D45" i="18"/>
  <c r="D56" i="14" s="1"/>
  <c r="C45" i="18"/>
  <c r="C56" i="14" s="1"/>
  <c r="D26" i="18"/>
  <c r="C26" i="18"/>
  <c r="D64" i="18"/>
  <c r="D76" i="18" s="1"/>
  <c r="D57" i="14" s="1"/>
  <c r="E9" i="19"/>
  <c r="E64" i="18" s="1"/>
  <c r="C64" i="18"/>
  <c r="C76" i="18" s="1"/>
  <c r="C57" i="14" s="1"/>
  <c r="D21" i="19"/>
  <c r="E21" i="19"/>
  <c r="C21" i="19"/>
  <c r="C38" i="19" s="1"/>
  <c r="C52" i="14" s="1"/>
  <c r="D34" i="14"/>
  <c r="D94" i="2"/>
  <c r="E94" i="2"/>
  <c r="D93" i="2"/>
  <c r="E93" i="2"/>
  <c r="C93" i="2"/>
  <c r="D92" i="2"/>
  <c r="D40" i="14" s="1"/>
  <c r="E92" i="2"/>
  <c r="C92" i="2"/>
  <c r="C40" i="14" s="1"/>
  <c r="AC39" i="9"/>
  <c r="Y39" i="9"/>
  <c r="U39" i="9"/>
  <c r="Q39" i="9"/>
  <c r="M39" i="9"/>
  <c r="B41" i="14"/>
  <c r="B65" i="14"/>
  <c r="B64" i="14"/>
  <c r="B63" i="14"/>
  <c r="B61" i="14"/>
  <c r="B58" i="14"/>
  <c r="B57" i="14"/>
  <c r="B56" i="14"/>
  <c r="B55" i="14"/>
  <c r="B59" i="14"/>
  <c r="B54" i="14"/>
  <c r="B52" i="14"/>
  <c r="B51" i="14"/>
  <c r="B50" i="14"/>
  <c r="B48" i="14"/>
  <c r="B47" i="14"/>
  <c r="B45" i="14"/>
  <c r="B44" i="14"/>
  <c r="B43" i="14"/>
  <c r="B42" i="14"/>
  <c r="B40" i="14"/>
  <c r="B39" i="14"/>
  <c r="B38" i="14"/>
  <c r="B37" i="14"/>
  <c r="B36" i="14"/>
  <c r="B34" i="14"/>
  <c r="B35" i="14"/>
  <c r="B33" i="14"/>
  <c r="B32" i="14"/>
  <c r="B31" i="14"/>
  <c r="E36" i="14"/>
  <c r="E76" i="18" l="1"/>
  <c r="E57" i="14" s="1"/>
  <c r="G36" i="19"/>
  <c r="C32" i="14"/>
  <c r="C95" i="2"/>
  <c r="C110" i="2" s="1"/>
  <c r="C111" i="2" s="1"/>
  <c r="F106" i="2"/>
  <c r="F105" i="2"/>
  <c r="F11" i="18"/>
  <c r="G109" i="2"/>
  <c r="C47" i="14"/>
  <c r="E47" i="14"/>
  <c r="G47" i="14" s="1"/>
  <c r="F35" i="14"/>
  <c r="E45" i="18"/>
  <c r="E56" i="14" s="1"/>
  <c r="F56" i="14" s="1"/>
  <c r="R34" i="9"/>
  <c r="G73" i="14"/>
  <c r="E98" i="2"/>
  <c r="F93" i="2"/>
  <c r="F70" i="14"/>
  <c r="G108" i="2"/>
  <c r="G31" i="14"/>
  <c r="D98" i="2"/>
  <c r="G70" i="14"/>
  <c r="F73" i="14"/>
  <c r="G35" i="14"/>
  <c r="E14" i="11"/>
  <c r="E65" i="14" s="1"/>
  <c r="G41" i="14"/>
  <c r="G54" i="14"/>
  <c r="N16" i="10"/>
  <c r="E104" i="2"/>
  <c r="L30" i="10"/>
  <c r="F49" i="14"/>
  <c r="L34" i="10"/>
  <c r="L29" i="10"/>
  <c r="F27" i="19"/>
  <c r="G28" i="2"/>
  <c r="F94" i="2"/>
  <c r="C98" i="2"/>
  <c r="G94" i="2"/>
  <c r="G43" i="14"/>
  <c r="F41" i="14"/>
  <c r="F31" i="14"/>
  <c r="F107" i="2"/>
  <c r="F20" i="2"/>
  <c r="G49" i="14"/>
  <c r="F48" i="14"/>
  <c r="F92" i="2"/>
  <c r="E40" i="14"/>
  <c r="F12" i="2"/>
  <c r="D36" i="14"/>
  <c r="F36" i="14" s="1"/>
  <c r="D91" i="2"/>
  <c r="D17" i="11"/>
  <c r="N25" i="10"/>
  <c r="N26" i="10"/>
  <c r="F109" i="2"/>
  <c r="L26" i="10"/>
  <c r="G107" i="2"/>
  <c r="L25" i="10"/>
  <c r="E38" i="19"/>
  <c r="E52" i="14" s="1"/>
  <c r="E34" i="14"/>
  <c r="E24" i="2"/>
  <c r="E17" i="11"/>
  <c r="D95" i="2"/>
  <c r="D110" i="2" s="1"/>
  <c r="D111" i="2" s="1"/>
  <c r="C91" i="2"/>
  <c r="D50" i="14"/>
  <c r="D38" i="19"/>
  <c r="D52" i="14" s="1"/>
  <c r="E61" i="14"/>
  <c r="E18" i="11" s="1"/>
  <c r="G6" i="3"/>
  <c r="F6" i="3"/>
  <c r="F54" i="14"/>
  <c r="F108" i="2"/>
  <c r="F62" i="2"/>
  <c r="E91" i="2"/>
  <c r="G37" i="19"/>
  <c r="E51" i="14"/>
  <c r="F28" i="2"/>
  <c r="L14" i="10"/>
  <c r="N15" i="10"/>
  <c r="F43" i="14"/>
  <c r="G48" i="14"/>
  <c r="F37" i="19"/>
  <c r="F36" i="19"/>
  <c r="F31" i="19"/>
  <c r="G27" i="19"/>
  <c r="S34" i="9" l="1"/>
  <c r="T34" i="9"/>
  <c r="F57" i="14"/>
  <c r="G57" i="14"/>
  <c r="R38" i="9"/>
  <c r="AD34" i="9"/>
  <c r="G56" i="14"/>
  <c r="F47" i="14"/>
  <c r="F104" i="2"/>
  <c r="F98" i="2"/>
  <c r="G98" i="2"/>
  <c r="E50" i="14"/>
  <c r="F50" i="14" s="1"/>
  <c r="G36" i="14"/>
  <c r="N33" i="10"/>
  <c r="L33" i="10"/>
  <c r="G24" i="2"/>
  <c r="E33" i="14"/>
  <c r="F24" i="2"/>
  <c r="E74" i="2"/>
  <c r="F34" i="14"/>
  <c r="G34" i="14"/>
  <c r="D33" i="14"/>
  <c r="G32" i="14"/>
  <c r="F32" i="14"/>
  <c r="F40" i="14"/>
  <c r="G40" i="14"/>
  <c r="F38" i="19"/>
  <c r="F61" i="14"/>
  <c r="F51" i="14"/>
  <c r="G51" i="14"/>
  <c r="F91" i="2"/>
  <c r="G91" i="2"/>
  <c r="G61" i="14"/>
  <c r="G95" i="2"/>
  <c r="F95" i="2"/>
  <c r="E110" i="2"/>
  <c r="G38" i="19"/>
  <c r="F52" i="14"/>
  <c r="G52" i="14"/>
  <c r="T38" i="9" l="1"/>
  <c r="S38" i="9"/>
  <c r="AD38" i="9"/>
  <c r="AF34" i="9"/>
  <c r="AE34" i="9"/>
  <c r="G50" i="14"/>
  <c r="F110" i="2"/>
  <c r="G110" i="2"/>
  <c r="E111" i="2"/>
  <c r="F74" i="2"/>
  <c r="E83" i="2"/>
  <c r="E9" i="18" s="1"/>
  <c r="E20" i="18" s="1"/>
  <c r="E37" i="14"/>
  <c r="E97" i="2"/>
  <c r="G33" i="14"/>
  <c r="F33" i="14"/>
  <c r="E7" i="11"/>
  <c r="D97" i="2"/>
  <c r="D102" i="2" s="1"/>
  <c r="D37" i="14"/>
  <c r="D83" i="2"/>
  <c r="AE38" i="9" l="1"/>
  <c r="AF38" i="9"/>
  <c r="D38" i="14"/>
  <c r="D39" i="14" s="1"/>
  <c r="G37" i="14"/>
  <c r="F37" i="14"/>
  <c r="D20" i="18"/>
  <c r="D42" i="14"/>
  <c r="D86" i="2"/>
  <c r="D19" i="19" s="1"/>
  <c r="F97" i="2"/>
  <c r="E102" i="2"/>
  <c r="G102" i="2" s="1"/>
  <c r="F83" i="2"/>
  <c r="E42" i="14"/>
  <c r="E86" i="2"/>
  <c r="F111" i="2"/>
  <c r="G111" i="2"/>
  <c r="C27" i="18" l="1"/>
  <c r="C80" i="18" s="1"/>
  <c r="C59" i="14" s="1"/>
  <c r="D25" i="18"/>
  <c r="D27" i="18" s="1"/>
  <c r="C55" i="14"/>
  <c r="F9" i="18"/>
  <c r="F42" i="14"/>
  <c r="G42" i="14"/>
  <c r="F102" i="2"/>
  <c r="E38" i="14"/>
  <c r="F86" i="2"/>
  <c r="E88" i="2"/>
  <c r="F88" i="2" s="1"/>
  <c r="E44" i="14"/>
  <c r="D44" i="14"/>
  <c r="D80" i="18" l="1"/>
  <c r="D81" i="18" s="1"/>
  <c r="D55" i="14"/>
  <c r="C81" i="18"/>
  <c r="E9" i="11"/>
  <c r="E63" i="14" s="1"/>
  <c r="G44" i="14"/>
  <c r="F44" i="14"/>
  <c r="E10" i="11"/>
  <c r="E64" i="14" s="1"/>
  <c r="E45" i="14"/>
  <c r="E11" i="11"/>
  <c r="F19" i="19"/>
  <c r="G19" i="19"/>
  <c r="E8" i="11"/>
  <c r="G38" i="14"/>
  <c r="E13" i="11"/>
  <c r="F38" i="14"/>
  <c r="E39" i="14"/>
  <c r="D59" i="14"/>
  <c r="D64" i="14"/>
  <c r="D45" i="14"/>
  <c r="D63" i="14"/>
  <c r="F39" i="14" l="1"/>
  <c r="G39" i="14"/>
  <c r="F45" i="14"/>
  <c r="G45" i="14"/>
  <c r="G69" i="14" l="1"/>
  <c r="F69" i="14"/>
  <c r="F17" i="18"/>
  <c r="F14" i="18" l="1"/>
  <c r="E25" i="18"/>
  <c r="F20" i="18" l="1"/>
  <c r="E27" i="18" l="1"/>
  <c r="F25" i="18"/>
  <c r="F27" i="18" l="1"/>
  <c r="E80" i="18"/>
  <c r="E55" i="14"/>
  <c r="G55" i="14" l="1"/>
  <c r="F55" i="14"/>
  <c r="E81" i="18"/>
  <c r="E59" i="14"/>
  <c r="G59" i="14" l="1"/>
  <c r="F59" i="14"/>
  <c r="C94" i="2"/>
  <c r="C33" i="14"/>
  <c r="D7" i="11" s="1"/>
  <c r="C31" i="14"/>
  <c r="D18" i="11"/>
  <c r="C24" i="2"/>
  <c r="C74" i="2"/>
  <c r="C83" i="2" s="1"/>
  <c r="C42" i="14" l="1"/>
  <c r="C9" i="18"/>
  <c r="C20" i="18" s="1"/>
  <c r="C86" i="2"/>
  <c r="C37" i="14"/>
  <c r="C97" i="2"/>
  <c r="C102" i="2" s="1"/>
  <c r="C38" i="14" s="1"/>
  <c r="D8" i="11" l="1"/>
  <c r="D13" i="11"/>
  <c r="C39" i="14"/>
  <c r="C88" i="2"/>
  <c r="C44" i="14"/>
  <c r="C45" i="14" l="1"/>
  <c r="C64" i="14"/>
  <c r="D11" i="11"/>
  <c r="D10" i="11"/>
  <c r="C63" i="14"/>
  <c r="D9" i="11"/>
</calcChain>
</file>

<file path=xl/sharedStrings.xml><?xml version="1.0" encoding="utf-8"?>
<sst xmlns="http://schemas.openxmlformats.org/spreadsheetml/2006/main" count="652" uniqueCount="492">
  <si>
    <t>Код рядка</t>
  </si>
  <si>
    <t>капітальне будівництво</t>
  </si>
  <si>
    <t>придбання (виготовлення) основних засобів</t>
  </si>
  <si>
    <t>придбання (створення) нематеріальних активів</t>
  </si>
  <si>
    <t>Фінансовий результат від операційної діяльності</t>
  </si>
  <si>
    <t>Витрати на оплату праці</t>
  </si>
  <si>
    <t>Відрахування на соціальні заходи</t>
  </si>
  <si>
    <t>Амортизація</t>
  </si>
  <si>
    <t>за ЗКГНГ</t>
  </si>
  <si>
    <t>за СПОДУ</t>
  </si>
  <si>
    <t xml:space="preserve">за  КВЕД  </t>
  </si>
  <si>
    <t xml:space="preserve">Місцезнаходження  </t>
  </si>
  <si>
    <t xml:space="preserve">Телефон </t>
  </si>
  <si>
    <t xml:space="preserve">Прізвище та ініціали керівника  </t>
  </si>
  <si>
    <t xml:space="preserve">Підприємство  </t>
  </si>
  <si>
    <t xml:space="preserve">Організаційно-правова форма </t>
  </si>
  <si>
    <t xml:space="preserve">Вид економічної діяльності    </t>
  </si>
  <si>
    <t xml:space="preserve">Галузь     </t>
  </si>
  <si>
    <t xml:space="preserve">Код рядка </t>
  </si>
  <si>
    <t>Територія</t>
  </si>
  <si>
    <t>Форма власності</t>
  </si>
  <si>
    <t>витрати на страхові послуги</t>
  </si>
  <si>
    <t>витрати на аудиторські послуги</t>
  </si>
  <si>
    <t>Валовий прибуток (збиток)</t>
  </si>
  <si>
    <t xml:space="preserve">прибуток </t>
  </si>
  <si>
    <t>збиток</t>
  </si>
  <si>
    <t>Резервний фонд</t>
  </si>
  <si>
    <t>неустойки (штрафи, пені)</t>
  </si>
  <si>
    <t>витрати на паливо та енергію</t>
  </si>
  <si>
    <t>Інші операційні витрати</t>
  </si>
  <si>
    <t>придбання (виготовлення) інших необоротних матеріальних активів</t>
  </si>
  <si>
    <t>Факт минулого року</t>
  </si>
  <si>
    <t>Виручка від реалізації основних фондів</t>
  </si>
  <si>
    <t xml:space="preserve">Виручка від реалізації нематеріальних активів </t>
  </si>
  <si>
    <t>на початок періоду</t>
  </si>
  <si>
    <t>Чистий грошовий потік</t>
  </si>
  <si>
    <t>Забезпечення</t>
  </si>
  <si>
    <t>х</t>
  </si>
  <si>
    <t>витрати на службові відрядження</t>
  </si>
  <si>
    <t>витрати на зв’язок</t>
  </si>
  <si>
    <t>витрати на оплату праці</t>
  </si>
  <si>
    <t>відрахування на соціальні заходи</t>
  </si>
  <si>
    <t>амортизація основних засобів і нематеріальних активів загальногосподарського призначення</t>
  </si>
  <si>
    <t>витрати на операційну оренду основних засобів та роялті, що мають загальногосподарське призначення</t>
  </si>
  <si>
    <t>витрати на страхування майна загальногосподарського призначення</t>
  </si>
  <si>
    <t>витрати на страхування загальногосподарського персоналу</t>
  </si>
  <si>
    <t xml:space="preserve">організаційно-технічні послуги </t>
  </si>
  <si>
    <t>юридичні послуги</t>
  </si>
  <si>
    <t>послуги з оцінки майна</t>
  </si>
  <si>
    <t>витрати на охорону праці загальногосподарського персоналу</t>
  </si>
  <si>
    <t xml:space="preserve">витрати на підвищення кваліфікації та перепідготовку кадрів </t>
  </si>
  <si>
    <t>витрати на поліпшення основних фондів</t>
  </si>
  <si>
    <t>відрахування до резерву сумнівних боргів</t>
  </si>
  <si>
    <t>№ з/п</t>
  </si>
  <si>
    <t xml:space="preserve">Надходження від продажу акцій та облігацій </t>
  </si>
  <si>
    <t xml:space="preserve">Придбання акцій та облігацій  </t>
  </si>
  <si>
    <t>на кінець періоду</t>
  </si>
  <si>
    <t>Залучення кредитних коштів</t>
  </si>
  <si>
    <t>Усього</t>
  </si>
  <si>
    <t>Відсоток</t>
  </si>
  <si>
    <t>Залишок нерозподіленого прибутку (непокритого збитку) на початок звітного періоду</t>
  </si>
  <si>
    <t>Залишок нерозподіленого прибутку (непокритого збитку) на кінець звітного періоду</t>
  </si>
  <si>
    <t>відрахування до недержавних пенсійних фондів</t>
  </si>
  <si>
    <t>витрати на консалтингові послуги</t>
  </si>
  <si>
    <t>амортизація основних засобів і нематеріальних активів</t>
  </si>
  <si>
    <t>витрати на електроенергію</t>
  </si>
  <si>
    <t xml:space="preserve">витрати на паливо </t>
  </si>
  <si>
    <t>консультаційні та інформаційні послуги</t>
  </si>
  <si>
    <t>Зобов'язання</t>
  </si>
  <si>
    <t xml:space="preserve">Сума, валюта за договорами </t>
  </si>
  <si>
    <t>Процентна ставка</t>
  </si>
  <si>
    <t>модернізація, модифікація (добудова, дообладнання, реконструкція) основних засобів</t>
  </si>
  <si>
    <t>Розвиток виробництва</t>
  </si>
  <si>
    <t>витрати на благодійну допомогу</t>
  </si>
  <si>
    <t xml:space="preserve">Вид кредитного продукту та цільове призначення </t>
  </si>
  <si>
    <t xml:space="preserve">      4. Діючі фінансові зобов'язання підприємства</t>
  </si>
  <si>
    <t xml:space="preserve">      5. Інформація щодо отримання та повернення залучених коштів</t>
  </si>
  <si>
    <t>витрати на утримання основних фондів, інших необоротних активів загальногосподарського використання,  у тому числі:</t>
  </si>
  <si>
    <t>(посада)</t>
  </si>
  <si>
    <t>(підпис)</t>
  </si>
  <si>
    <t>витрати на рекламу</t>
  </si>
  <si>
    <t>Капітальні інвестиції, усього,
у тому числі:</t>
  </si>
  <si>
    <t>податок на доходи фізичних осіб</t>
  </si>
  <si>
    <t xml:space="preserve">Єдиний внесок на загальнообов'язкове державне соціальне страхування                              </t>
  </si>
  <si>
    <t>акцизний податок</t>
  </si>
  <si>
    <t>Вид діяльності</t>
  </si>
  <si>
    <t>Заборгованість на останню дату</t>
  </si>
  <si>
    <t>Бюджетне фінансування</t>
  </si>
  <si>
    <t>Дата видачі / погашення (графік)</t>
  </si>
  <si>
    <t>кредити</t>
  </si>
  <si>
    <t>Отримання коштів  за довгостроковими зобов'язаннями, у тому числі:</t>
  </si>
  <si>
    <t>Повернення коштів за короткостроковими зобов'язаннями, у тому числі:</t>
  </si>
  <si>
    <t>Отримання коштів за короткостроковими зобов'язаннями, у тому числі:</t>
  </si>
  <si>
    <t>Повернення коштів  за довгостроковими зобов'язаннями, у тому числі:</t>
  </si>
  <si>
    <t xml:space="preserve">позики </t>
  </si>
  <si>
    <t>Фінансовий результат до оподаткування</t>
  </si>
  <si>
    <t>Чистий  фінансовий результат, у тому числі:</t>
  </si>
  <si>
    <t>І. Формування фінансових результатів</t>
  </si>
  <si>
    <t>плата за користування надрами</t>
  </si>
  <si>
    <t>Оптимальне значення</t>
  </si>
  <si>
    <t>&gt; 0</t>
  </si>
  <si>
    <t xml:space="preserve">         (ініціали, прізвище)    </t>
  </si>
  <si>
    <t>у тому числі:</t>
  </si>
  <si>
    <t>рентна плата за транспортування</t>
  </si>
  <si>
    <t>Середньооблікова кількість штатних працівників</t>
  </si>
  <si>
    <t>витрати, пов'язані з використанням власних службових автомобілів</t>
  </si>
  <si>
    <t>Чистий дохід від реалізації продукції (товарів, робіт, послуг) (розшифрувати)</t>
  </si>
  <si>
    <t>Дохід від участі в капіталі (розшифрувати)</t>
  </si>
  <si>
    <t>Інші фінансові доходи (розшифрувати)</t>
  </si>
  <si>
    <t>Фінансові витрати (розшифрувати)</t>
  </si>
  <si>
    <t>Втрати від участі в капіталі (розшифрувати)</t>
  </si>
  <si>
    <t>Інші витрати (розшифрувати)</t>
  </si>
  <si>
    <t>Інші фонди (розшифрувати)</t>
  </si>
  <si>
    <t>місцеві податки та збори (розшифрувати)</t>
  </si>
  <si>
    <t>Цільове фінансування  (розшифрувати)</t>
  </si>
  <si>
    <t xml:space="preserve">Інші надходження (розшифрувати) </t>
  </si>
  <si>
    <t xml:space="preserve">Придбання (створення) основних засобів (розшифрувати) </t>
  </si>
  <si>
    <t xml:space="preserve">Капітальне будівництво (розшифрувати) </t>
  </si>
  <si>
    <t xml:space="preserve">Придбання (створення) нематеріальних активів (розшифрувати) </t>
  </si>
  <si>
    <t>облігації</t>
  </si>
  <si>
    <t>інші витрати (розшифрувати)</t>
  </si>
  <si>
    <t>інші витрати на збут (розшифрувати)</t>
  </si>
  <si>
    <t>Собівартість реалізованої продукції (товарів, робіт, послуг) (розшифрувати)</t>
  </si>
  <si>
    <t>Найменування  банку</t>
  </si>
  <si>
    <t>Інші джерела (розшифрувати)</t>
  </si>
  <si>
    <t>(ініціали, прізвище)</t>
  </si>
  <si>
    <t>за КОАТУУ</t>
  </si>
  <si>
    <t>за КОПФГ</t>
  </si>
  <si>
    <t xml:space="preserve">за ЄДРПОУ </t>
  </si>
  <si>
    <t>у тому числі за основними видами діяльності за КВЕД</t>
  </si>
  <si>
    <t>погашення реструктуризованих та відстрочених сум, що підлягають сплаті в поточному році до бюджетів та державних цільових фондів</t>
  </si>
  <si>
    <t>(найменування підприємства)</t>
  </si>
  <si>
    <t>Середньооблікова чисельність осіб, у тому числі:</t>
  </si>
  <si>
    <t>План минулого року</t>
  </si>
  <si>
    <t>Код за ЄДРПОУ</t>
  </si>
  <si>
    <t>Витрати на збут</t>
  </si>
  <si>
    <t>Витрати (дохід) з податку на прибуток</t>
  </si>
  <si>
    <t xml:space="preserve">Прибуток (збиток) від  припиненої діяльності після оподаткування </t>
  </si>
  <si>
    <t>Адміністративні витрати</t>
  </si>
  <si>
    <t>Інші операційні доходи/витрати</t>
  </si>
  <si>
    <t>EBITDA</t>
  </si>
  <si>
    <t>Доходи/витрати від фінансової та інвестиційної діяльності</t>
  </si>
  <si>
    <t>Грошові кошти на початок періоду</t>
  </si>
  <si>
    <t>Чистий рух грошових коштів від операційної діяльності</t>
  </si>
  <si>
    <t>Чистий рух грошових коштів від фінансової діяльності</t>
  </si>
  <si>
    <t>Грошові кошти на кінець періоду</t>
  </si>
  <si>
    <t>Необоротні активи</t>
  </si>
  <si>
    <t>Оборотні активи</t>
  </si>
  <si>
    <t>Власний капітал</t>
  </si>
  <si>
    <t>Розподіл чистого прибутку</t>
  </si>
  <si>
    <t xml:space="preserve">Нараховані до сплати обов'язкові платежі підприємства до бюджету та єдиний внесок на загальнообов'язкове державне соціальне страхування </t>
  </si>
  <si>
    <t>ІІІ. Рух грошових коштів</t>
  </si>
  <si>
    <t>Податок на прибуток підприємств</t>
  </si>
  <si>
    <t>IІ. Розрахунки з бюджетом</t>
  </si>
  <si>
    <t>Чистий рух грошових коштів операційної діяльності</t>
  </si>
  <si>
    <t>І. Рух коштів у результаті операційної діяльності</t>
  </si>
  <si>
    <t>II. Рух коштів у результаті інвестиційної діяльності</t>
  </si>
  <si>
    <t>Чистий рух коштів від інвестиційної діяльності </t>
  </si>
  <si>
    <t>III. Рух коштів у результаті фінансової діяльності</t>
  </si>
  <si>
    <t>Чистий рух коштів від фінансової діяльності </t>
  </si>
  <si>
    <t>Надходження від отриманих:</t>
  </si>
  <si>
    <t>відсотків </t>
  </si>
  <si>
    <t>дивідендів </t>
  </si>
  <si>
    <t>Надходження від деривативів</t>
  </si>
  <si>
    <t>Власного капіталу </t>
  </si>
  <si>
    <t>Розрахунок показника EBITDA</t>
  </si>
  <si>
    <t>Коефіцієнт рентабельності власного капіталу</t>
  </si>
  <si>
    <t xml:space="preserve">Вплив зміни валютних курсів на залишок коштів </t>
  </si>
  <si>
    <t>Довгострокові зобов'язання і забезпечення</t>
  </si>
  <si>
    <t>Поточні зобов'язання і забезпечення</t>
  </si>
  <si>
    <t>Коефіцієнт рентабельності активів</t>
  </si>
  <si>
    <t>погашення податкового боргу, у тому числі:</t>
  </si>
  <si>
    <t>&gt; 1</t>
  </si>
  <si>
    <t xml:space="preserve">Прибуток (збиток) від звичайної діяльності до оподаткування </t>
  </si>
  <si>
    <t>Коригування на:</t>
  </si>
  <si>
    <t>Грошові кошти від операційної діяльності</t>
  </si>
  <si>
    <t>Сплачений податок на прибуток</t>
  </si>
  <si>
    <t>амортизацію необоротних активів</t>
  </si>
  <si>
    <t xml:space="preserve">збільшення (зменшення) забезпечень  </t>
  </si>
  <si>
    <t xml:space="preserve">збиток (прибуток) від нереалізованих курсових різниць </t>
  </si>
  <si>
    <t>збиток (прибуток) від неопераційної діяльності та інших негрошових операцій (розшифрувати)</t>
  </si>
  <si>
    <t>Зменшення (збільшення) оборотних активів (розшифрувати)</t>
  </si>
  <si>
    <t>Збільшення (зменшення) поточних зобов’язань (розшифрувати)</t>
  </si>
  <si>
    <t>транспортні витрати</t>
  </si>
  <si>
    <t>витрати на зберігання та упаковку</t>
  </si>
  <si>
    <t>Коефіцієнти рентабельності та прибутковості</t>
  </si>
  <si>
    <t>Аналіз капітальних інвестицій</t>
  </si>
  <si>
    <t>Коефіцієнти фінансової стійкості та ліквідності</t>
  </si>
  <si>
    <t>Стандарти звітності П(с)БОУ</t>
  </si>
  <si>
    <t>Стандарти звітності МСФЗ</t>
  </si>
  <si>
    <t>Перенесено з додаткового капіталу</t>
  </si>
  <si>
    <t>Марка</t>
  </si>
  <si>
    <t>Рік придбання</t>
  </si>
  <si>
    <t>Витрати, усього</t>
  </si>
  <si>
    <t>матеріальні витрати</t>
  </si>
  <si>
    <t>оплата праці</t>
  </si>
  <si>
    <t>амортизація</t>
  </si>
  <si>
    <t>інші витрати</t>
  </si>
  <si>
    <t>Договір</t>
  </si>
  <si>
    <t>Дата початку оренди</t>
  </si>
  <si>
    <t>Сума орендної плати</t>
  </si>
  <si>
    <t>Основні фінансові показники</t>
  </si>
  <si>
    <t>Чистий дохід від реалізації продукції (товарів, робіт, послуг)</t>
  </si>
  <si>
    <t>Відрахування частини чистого прибутку, усього, у тому числі:</t>
  </si>
  <si>
    <t>витрати на оренду службових автомобілів</t>
  </si>
  <si>
    <t>№</t>
  </si>
  <si>
    <t>Загальна кошторисна вартість</t>
  </si>
  <si>
    <t>Первісна балансова вартість введених потужностей на початок планового року</t>
  </si>
  <si>
    <t>Капітальні інвестиції</t>
  </si>
  <si>
    <t>IV. Капітальні інвестиції</t>
  </si>
  <si>
    <t>VI. Звіт про фінансовий стан</t>
  </si>
  <si>
    <t>V. Коефіцієнтний аналіз</t>
  </si>
  <si>
    <t>8. Джерела капітальних інвестицій</t>
  </si>
  <si>
    <t>Інші операційні доходи (розшифрувати), у тому числі:</t>
  </si>
  <si>
    <t>курсові різниці</t>
  </si>
  <si>
    <t>Інші доходи (розшифрувати), у тому числі:</t>
  </si>
  <si>
    <t>Інші витрати (розшифрувати), у тому числі:</t>
  </si>
  <si>
    <t>2145/1</t>
  </si>
  <si>
    <t>2145/2</t>
  </si>
  <si>
    <t>4010</t>
  </si>
  <si>
    <t>Таблиця 1</t>
  </si>
  <si>
    <t>Таблиця 2</t>
  </si>
  <si>
    <t>Таблиця 3</t>
  </si>
  <si>
    <t>Адміністративні витрати, у тому числі:</t>
  </si>
  <si>
    <t>Витрати на збут, у тому числі:</t>
  </si>
  <si>
    <t>Рентабельність EBITDA</t>
  </si>
  <si>
    <t>Чистий  фінансовий результат</t>
  </si>
  <si>
    <t>Коефіцієнт рентабельності діяльності</t>
  </si>
  <si>
    <t>Коефіцієнт фінансової стійкості</t>
  </si>
  <si>
    <t>Інші доходи/витрати</t>
  </si>
  <si>
    <t>Чистий рух грошових коштів від інвестиційної діяльності</t>
  </si>
  <si>
    <t>Елементи операційних витрат</t>
  </si>
  <si>
    <t>тис. гривень (без ПДВ)</t>
  </si>
  <si>
    <t>Факт</t>
  </si>
  <si>
    <t>Додаток 3</t>
  </si>
  <si>
    <t>ЗВІТ</t>
  </si>
  <si>
    <t>Продовження додатка 3</t>
  </si>
  <si>
    <t>План</t>
  </si>
  <si>
    <t xml:space="preserve">чистий дохід  від реалізації продукції (товарів, робіт, послуг) </t>
  </si>
  <si>
    <t xml:space="preserve">кількість продукції/     наданих послуг </t>
  </si>
  <si>
    <t>Заборгованість за кредитами на початок звітного періоду</t>
  </si>
  <si>
    <t>Отримано залучених коштів за звітний період</t>
  </si>
  <si>
    <t>план</t>
  </si>
  <si>
    <t>факт</t>
  </si>
  <si>
    <t>Повернено залучених коштів  за звітний період</t>
  </si>
  <si>
    <t>Заборгованість на кінець звітного періоду</t>
  </si>
  <si>
    <t xml:space="preserve">      3. Інформація про бізнес підприємства (код рядка 1000 фінансового плану)</t>
  </si>
  <si>
    <t>6. Витрати, пов'язані з використанням власних службових автомобілів (у складі адміністративних витрат, рядок 1041)</t>
  </si>
  <si>
    <t>7. Витрати на оренду службових автомобілів (у складі адміністративних витрат, рядок 1042)</t>
  </si>
  <si>
    <t>Найменування об’єкта</t>
  </si>
  <si>
    <t>9. Капітальне будівництво (рядок 4010 таблиці 4)</t>
  </si>
  <si>
    <t>Прибуток (збиток) від операційної діяльності до змін в оборотному капіталі</t>
  </si>
  <si>
    <t>Інші поточні податки, збори, обов'язкові платежі до державного та місцевих бюджетів, у тому числі:</t>
  </si>
  <si>
    <t>Сплата інших податків, зборів, обов'язкових платежів до державного та місцевих бюджетів</t>
  </si>
  <si>
    <t xml:space="preserve">          </t>
  </si>
  <si>
    <t>Коди</t>
  </si>
  <si>
    <t>Таблиця 6</t>
  </si>
  <si>
    <t>витрати, що здійснюються для підтримання об’єкта в робочому стані (проведення ремонту, технічного огляду, нагляду, обслуговування тощо)</t>
  </si>
  <si>
    <t>Неконтрольована частка</t>
  </si>
  <si>
    <t xml:space="preserve">план </t>
  </si>
  <si>
    <t>Валовий прибуток/збиток</t>
  </si>
  <si>
    <t>Усього виплат на користь держави</t>
  </si>
  <si>
    <t>Усього активи</t>
  </si>
  <si>
    <t>Усього зобов'язання і забезпечення</t>
  </si>
  <si>
    <t>у тому числі грошові кошти та їх еквіваленти</t>
  </si>
  <si>
    <t>у тому числі державні гранти і субсидії</t>
  </si>
  <si>
    <t>у тому числі фінансові запозичення</t>
  </si>
  <si>
    <t>Доходи і витрати (деталізація)</t>
  </si>
  <si>
    <t xml:space="preserve">пояснення та обґрунтування відхилення від запланованого рівня доходів/витрат                               </t>
  </si>
  <si>
    <t>відхилення,  +/–</t>
  </si>
  <si>
    <t>виконання, %</t>
  </si>
  <si>
    <t>Доходи і витрати (узагальнені показники)</t>
  </si>
  <si>
    <t>Інші операційні доходи/витрати
(рядок 1030 - рядок 1080)</t>
  </si>
  <si>
    <t>Доходи/витрати від фінансової та інвестиційної діяльності
(рядок 1110 + рядок 1120 - рядок 1130 - рядок 1140)</t>
  </si>
  <si>
    <t>Інші доходи/витрати
(рядок 1150 - рядок 1160)</t>
  </si>
  <si>
    <t>Фінансовий результат від операційної діяльності, рядок 1100</t>
  </si>
  <si>
    <t>плюс амортизація, рядок 1530</t>
  </si>
  <si>
    <t>мінус операційні доходи від курсових різниць, рядок 1031</t>
  </si>
  <si>
    <t>плюс операційні витрати від курсових різниць, рядок 1084</t>
  </si>
  <si>
    <t>Матеріальні витрати, у тому числі:</t>
  </si>
  <si>
    <t>витрати на сировину та основні матеріали</t>
  </si>
  <si>
    <t>Найменування показника</t>
  </si>
  <si>
    <t xml:space="preserve">Надходження </t>
  </si>
  <si>
    <t>Витрати</t>
  </si>
  <si>
    <t>Сплата дивідендів на державну частку/частини чистого прибутку</t>
  </si>
  <si>
    <t>Перерахування коштів державі як власнику</t>
  </si>
  <si>
    <t xml:space="preserve">вплив зміни валютних курсів на залишок коштів </t>
  </si>
  <si>
    <t>Продовження  таблиці 6</t>
  </si>
  <si>
    <t>Відхилення,  +/–</t>
  </si>
  <si>
    <t>Виконання, %</t>
  </si>
  <si>
    <t>керівники</t>
  </si>
  <si>
    <t>професіонали</t>
  </si>
  <si>
    <t>фахівці</t>
  </si>
  <si>
    <t>технічні службовці</t>
  </si>
  <si>
    <t>робітники</t>
  </si>
  <si>
    <t>інші категорії</t>
  </si>
  <si>
    <t>адміністративно-управлінський персонал</t>
  </si>
  <si>
    <t>директор</t>
  </si>
  <si>
    <t>працівники</t>
  </si>
  <si>
    <t>Середньомісячна заробітна плата одного працівника, гривень</t>
  </si>
  <si>
    <t>Середньомісячний дохід одного працівника, гривень</t>
  </si>
  <si>
    <t>У тому числі за їх видами</t>
  </si>
  <si>
    <t>освоєння капітальних вкладень</t>
  </si>
  <si>
    <t>власні кошти</t>
  </si>
  <si>
    <t>кредитні кошти</t>
  </si>
  <si>
    <t>інші джерела (зазначити джерело)</t>
  </si>
  <si>
    <t>усього на рік</t>
  </si>
  <si>
    <t>фінансування капітальних інвестицій (оплата грошовими коштами), усього</t>
  </si>
  <si>
    <t xml:space="preserve">у тому числі </t>
  </si>
  <si>
    <t>Власні кошти (розшифрувати)</t>
  </si>
  <si>
    <t xml:space="preserve">Довгострокові зобов'язання, усього </t>
  </si>
  <si>
    <t>Короткострокові зобов'язання, усього</t>
  </si>
  <si>
    <t>Інші фінансові зобов'язання, усього</t>
  </si>
  <si>
    <t>Зміна ціни одиниці  (вартості продукції/     наданих послуг)</t>
  </si>
  <si>
    <t>ціна одиниці     (вартість  продукції/     наданих послуг), гривень</t>
  </si>
  <si>
    <t>кількість продукції/             наданих послуг, одиниця виміру</t>
  </si>
  <si>
    <t>чистий дохід  від реалізації продукції (товарів, робіт, послуг),     тис. гривень</t>
  </si>
  <si>
    <t>2120/2130</t>
  </si>
  <si>
    <t>Грошові кошти</t>
  </si>
  <si>
    <t>Примітки</t>
  </si>
  <si>
    <t>Плановий рік, усього</t>
  </si>
  <si>
    <t>План звітного періоду</t>
  </si>
  <si>
    <t>Факт звітного періоду</t>
  </si>
  <si>
    <t xml:space="preserve">(ініціали, прізвище)    </t>
  </si>
  <si>
    <t>Одиниця виміру, тис. гривень</t>
  </si>
  <si>
    <t>мінус/плюс значні нетипові операційні доходи/витрати (розшифрувати)</t>
  </si>
  <si>
    <t>Коефіцієнт рентабельності власного капіталу
(чистий фінансовий результат, рядок 1190 / власний капітал, рядок 6090)</t>
  </si>
  <si>
    <t>Коефіцієнт рентабельності діяльності
(чистий фінансовий результат, рядок 1190 / чистий дохід від реалізації продукції (товарів, робіт, послуг), рядок 1000)</t>
  </si>
  <si>
    <t>Коефіцієнт фінансової стійкості
(власний капітал, рядок 6090 / довгострокові зобов'язання, рядок 6040 + поточні зобов'язання, рядок 6050)</t>
  </si>
  <si>
    <t>Коефіцієнт поточної ліквідності (покриття)
(оборотні активи, рядок 6010 / поточні зобов'язання, рядок 6050)</t>
  </si>
  <si>
    <t>Коефіцієнт відношення капітальних інвестицій до амортизації
(рядок 4000 / рядок 1530)</t>
  </si>
  <si>
    <t>Ковенанти/обмежувальні коефіцієнти</t>
  </si>
  <si>
    <t>Коефіцієнт відношення боргу до EBITDA
(довгострокові зобов'язання, рядок 6040 + поточні зобов'язання,                                                рядок 6050 / EBITDA, рядок 1410)</t>
  </si>
  <si>
    <t>Витрати на оплату праці,                                         тис. гривень, у тому числі:</t>
  </si>
  <si>
    <t xml:space="preserve">Найменування об’єкта </t>
  </si>
  <si>
    <t>Інформація щодо проектно-кошторисної документації (стан розроблення, затвердження, у разі затвердження зазначити орган, яким затверджено, та відповідний документ)</t>
  </si>
  <si>
    <t>Документ, яким затверджений титул будови, із зазначенням органу, який його погодив</t>
  </si>
  <si>
    <t>Податок на додану вартість, нарахований до сплати до державного бюджету за підсумками звітного періоду</t>
  </si>
  <si>
    <t>Податок на додану вартість, що підлягає відшкодуванню з державного бюджету за підсумками звітного періоду</t>
  </si>
  <si>
    <t>Збільшення</t>
  </si>
  <si>
    <t>Характеризує ефективність використання активів підприємства</t>
  </si>
  <si>
    <t>Характеризує ефективність господарської діяльності підприємства</t>
  </si>
  <si>
    <t>Характеризує співвідношення власних та позикових коштів і залежність підприємства від зовнішніх фінансових джерел</t>
  </si>
  <si>
    <t>Характеризує інвестиційну політику підприємства</t>
  </si>
  <si>
    <t>Показує достатність ресурсів підприємства, які може бути використано для погашення його поточних зобов'язань.  Нормативним значенням для цього показника є &gt; 1–1,5</t>
  </si>
  <si>
    <t>Мета використання</t>
  </si>
  <si>
    <t xml:space="preserve">У разі збільшення витрат  на оплату праці в плановому році порівняно до запланованих та порівняно з попереднім роком обов'язково надаються відповідні обґрунтування. </t>
  </si>
  <si>
    <t>Податок на додану вартість нарахований/до відшкодування                            (з мінусом)</t>
  </si>
  <si>
    <t>Валова рентабельність
(валовий прибуток, рядок 1020 / чистий дохід від реалізації продукції (товарів, робіт, послуг), рядок 1000, %)</t>
  </si>
  <si>
    <t>Рентабельність EBITDA
(EBITDA, рядок 1410 / чистий дохід від реалізації продукції (товарів, робіт, послуг), рядок 1000, %)</t>
  </si>
  <si>
    <t>Коефіцієнт зносу основних засобів 
(сума зносу / первісна вартість основних засобів) 
(форма 1, рядок 1012 / форма 1, рядок 1011)</t>
  </si>
  <si>
    <t>Інші коефіцієнти/ковенанти, якщо такі передбачені умовами кредитних договорів, із зазначенням банку, валюти та суми зобов'язання на дату останньої звітності, строку погашення. У графі "Оптимальне значення" вказати граничне значення коефіцієнта</t>
  </si>
  <si>
    <t>Звітний період</t>
  </si>
  <si>
    <t>(І квартал, півріччя, 9 місяців, рік)</t>
  </si>
  <si>
    <t>Минулий рік (аналогічний період)</t>
  </si>
  <si>
    <t>до Порядку складання, затвердження та контролю виконання фінансових планів підприємств комунальної власності територіальної громади міста Дніпропетровська</t>
  </si>
  <si>
    <t>Відрахування частини чистого прибутку</t>
  </si>
  <si>
    <t xml:space="preserve">Усього виплат </t>
  </si>
  <si>
    <t>внесок 15 % чистого прибутку до загального фонду міського бюджету</t>
  </si>
  <si>
    <t>внесок 60 % частини прибутку, який залишається в розпорядженні підприємства після оподаткування відповідно до чинного законодавства та сплати 15 % чистого прибутку до загального фонду міського бюджету</t>
  </si>
  <si>
    <t xml:space="preserve">     (ініціали, прізвище)    </t>
  </si>
  <si>
    <t>Коефіцієнт відношення капітальних інвестицій до чистого доходу (виручки) від реалізації продукції (товарів, робіт, послуг) (рядок 4000 / рядок 1000)</t>
  </si>
  <si>
    <r>
      <t>у тому числі:</t>
    </r>
    <r>
      <rPr>
        <i/>
        <sz val="16"/>
        <rFont val="Times New Roman"/>
        <family val="1"/>
        <charset val="204"/>
      </rPr>
      <t xml:space="preserve"> </t>
    </r>
  </si>
  <si>
    <t>Плановий  період</t>
  </si>
  <si>
    <t>відхи-лення,  +/–</t>
  </si>
  <si>
    <t>вико-нання, %</t>
  </si>
  <si>
    <t>Рік початку        і закінчення будів-
ництва</t>
  </si>
  <si>
    <t>Незавер-
шене будівництво на початок планового року</t>
  </si>
  <si>
    <t xml:space="preserve">      2. Перелік відокремлених підрозділів підприємства, які включені до консолідованого (зведеного) фінансового плану</t>
  </si>
  <si>
    <t>Найменування відокремленого підрозділу підприємства</t>
  </si>
  <si>
    <t xml:space="preserve"> </t>
  </si>
  <si>
    <t>Таблиця І. Формування фінансових результатів</t>
  </si>
  <si>
    <t>Таблиця IІ. Розрахунки з бюджетом</t>
  </si>
  <si>
    <t>Таблиця ІІІ. Рух грошових коштів</t>
  </si>
  <si>
    <t xml:space="preserve">Таблиця IV. Капітальні інвестиції </t>
  </si>
  <si>
    <t>Таблиця V. Коефіцієнтний аналіз</t>
  </si>
  <si>
    <t xml:space="preserve">      1. Дані про підприємство, персонал та фонд оплати праці</t>
  </si>
  <si>
    <t>ПРО ВИКОНАННЯ ФІНАНСОВОГО ПЛАНУ ПІДПРИЄМСТВА</t>
  </si>
  <si>
    <r>
      <t xml:space="preserve">Орган державного управління  </t>
    </r>
    <r>
      <rPr>
        <b/>
        <i/>
        <sz val="18"/>
        <rFont val="Times New Roman"/>
        <family val="1"/>
        <charset val="204"/>
      </rPr>
      <t xml:space="preserve"> </t>
    </r>
  </si>
  <si>
    <t>відхи-
лення,  +/–</t>
  </si>
  <si>
    <t>Минулий рік (анало-
гічний період)</t>
  </si>
  <si>
    <t>Усього доходів (рядок 1000 + рядок 1030 + рядок 1110 + рядок 1120 + рядок 1150)</t>
  </si>
  <si>
    <t>Усього витрат (рядок 1010 + рядок 1040 + рядок 1070 + рядок 1080 + рядок 1130 + рядок 1140 + рядок 1160 + рядок 1180 + рядок 1190)</t>
  </si>
  <si>
    <t xml:space="preserve">                                                 (посада)</t>
  </si>
  <si>
    <t xml:space="preserve">                                                (посада)</t>
  </si>
  <si>
    <t xml:space="preserve">                                               (посада)</t>
  </si>
  <si>
    <t xml:space="preserve">                                        (посада)</t>
  </si>
  <si>
    <t xml:space="preserve">                                                        (посада)</t>
  </si>
  <si>
    <t>Коефіцієнт рентабельності активів
(чистий фінансовий результат, рядок 1200 / вартість активів, рядок 6030)</t>
  </si>
  <si>
    <t>x</t>
  </si>
  <si>
    <t>1000/1</t>
  </si>
  <si>
    <t>поліграфічні послуги на випуск бюлетенів</t>
  </si>
  <si>
    <t>витрати на обслуговування сайту</t>
  </si>
  <si>
    <t>1018/1</t>
  </si>
  <si>
    <t>1018/2</t>
  </si>
  <si>
    <t>1018/3</t>
  </si>
  <si>
    <t>3470/1</t>
  </si>
  <si>
    <t>Придбання обладнання</t>
  </si>
  <si>
    <t>3270/1</t>
  </si>
  <si>
    <t>1085/1</t>
  </si>
  <si>
    <t>49000, м. Дніпро, пр. Д. Яворницького, буд.75</t>
  </si>
  <si>
    <t>КП "Інфо-Рада-Дніпро" ДМР</t>
  </si>
  <si>
    <t>58.14</t>
  </si>
  <si>
    <t>інші платежі (розшифрувати) військовий збір</t>
  </si>
  <si>
    <t>Інші операційні витрати (розшифрувати)</t>
  </si>
  <si>
    <t>Цільове фінансування на виконання Програм міської ради</t>
  </si>
  <si>
    <t>заохочувальні виплати</t>
  </si>
  <si>
    <t>1085/2</t>
  </si>
  <si>
    <t>1085/3</t>
  </si>
  <si>
    <t>1085/4</t>
  </si>
  <si>
    <t>штрафи, пені</t>
  </si>
  <si>
    <t>1085/5</t>
  </si>
  <si>
    <t>1085/6</t>
  </si>
  <si>
    <t>послуги з електропостачання</t>
  </si>
  <si>
    <t>комунальні послуги</t>
  </si>
  <si>
    <t>3470/2</t>
  </si>
  <si>
    <t>коригування суми амортизації</t>
  </si>
  <si>
    <t>3030/1</t>
  </si>
  <si>
    <t>3030/2</t>
  </si>
  <si>
    <t>динаміка зміни запасів, дебіторської заборгованості та витрат майбутніх періодів</t>
  </si>
  <si>
    <t>3050/1</t>
  </si>
  <si>
    <t>динаміка зміни поточної кредиторської заборгованості та доходів майбутніх періодів</t>
  </si>
  <si>
    <t>комунальне підприємство</t>
  </si>
  <si>
    <t>62.09</t>
  </si>
  <si>
    <t>1030/1</t>
  </si>
  <si>
    <t>предмети, матеріали, обладнання, інвентар</t>
  </si>
  <si>
    <t>1062/1</t>
  </si>
  <si>
    <t>електроенергія</t>
  </si>
  <si>
    <t>1062/2</t>
  </si>
  <si>
    <t>водопостачання</t>
  </si>
  <si>
    <t>1062/3</t>
  </si>
  <si>
    <t>1062/4</t>
  </si>
  <si>
    <t>інші адміністративні витрати (канцтовари, охорона, мінвода)</t>
  </si>
  <si>
    <t>3060/1</t>
  </si>
  <si>
    <t>3030/3</t>
  </si>
  <si>
    <t>3030/4</t>
  </si>
  <si>
    <t>0506282622</t>
  </si>
  <si>
    <t xml:space="preserve">інші операційні витрати </t>
  </si>
  <si>
    <t>комунальна</t>
  </si>
  <si>
    <t>2060/1</t>
  </si>
  <si>
    <t xml:space="preserve">Інші надходження </t>
  </si>
  <si>
    <t>витрати по обслуговуванню системи відеоспостереження</t>
  </si>
  <si>
    <t>1030/2</t>
  </si>
  <si>
    <t>витрати по безкоштовній передачі ОЗ (недоамортизована частина вартості ОЗ)</t>
  </si>
  <si>
    <t>3480/1</t>
  </si>
  <si>
    <t>Данні беремо з балансу</t>
  </si>
  <si>
    <t>коригування на амортизацію  минулих років, податкового кредиту</t>
  </si>
  <si>
    <t>коригуваня від цільового фінансування капітальних інвестицій, що відноситься до  амортизації</t>
  </si>
  <si>
    <t>Без ПДВ</t>
  </si>
  <si>
    <t>Чуєва А. В.</t>
  </si>
  <si>
    <t>Придбання телекомунікаційного та компьютерного обладнання</t>
  </si>
  <si>
    <t>відрядження</t>
  </si>
  <si>
    <t>зменшення додаткового капіталу</t>
  </si>
  <si>
    <t>3570/1</t>
  </si>
  <si>
    <t>Інші цілі (Амортизація додаткового капіталу)</t>
  </si>
  <si>
    <t>коригування суми нерозподіленого прибутку/ непокритого збитку</t>
  </si>
  <si>
    <t xml:space="preserve">Цільове фінансування на виконання Програм міської ради </t>
  </si>
  <si>
    <t>Цільове фінансування на виконання Програми сприяння територіальній обороні міста Дніпра</t>
  </si>
  <si>
    <t>1000/2</t>
  </si>
  <si>
    <t>Зарядна станція 6315 Камери та обладнання вузлів системи відеоспостереження 25705  Квадрокоптери 54826 Комп’ютерне обладнання 36099 Апаратний комплекс придушення каналів управління БПЛА 14597 Багатофункціональний            пристрій, плотер 5679 Джерело безперервного живлення, акумуляторний комплект 757 Електричні побутові прилади 95 Електронне обладнання 56 Комплект оптичного обладнання 509 Шафа телекомунікаційна 119 Система охоронної сигналізації 30 Система відеоспостереження  13227 телевізійне обладнання 1509 телефони 1626 інше 11451</t>
  </si>
  <si>
    <t>цільове фінансування капітальних інвестицій пропорційно до суми амортизації</t>
  </si>
  <si>
    <t xml:space="preserve">Програма "Сприяння територіальній обороні міста Дніпра"" </t>
  </si>
  <si>
    <t>Програм  у сфері звязку, телекомуныкації та електронних сервісів  та Безпечне місто</t>
  </si>
  <si>
    <t>р.1095 (на кінець періоду)</t>
  </si>
  <si>
    <t>р.1195 (на кінець періоду)</t>
  </si>
  <si>
    <t>р.1300 (на кінець періоду)</t>
  </si>
  <si>
    <t>р.1165 (на кінець періоду)</t>
  </si>
  <si>
    <t>р.1495 (на кінець періоду)</t>
  </si>
  <si>
    <t>р.1595 (на кінець періоду)</t>
  </si>
  <si>
    <t>р.1695 (на кінець періоду)</t>
  </si>
  <si>
    <t>р.1900 (на кінець періоду)</t>
  </si>
  <si>
    <t>р.1420 (на початок періоду)</t>
  </si>
  <si>
    <t xml:space="preserve">должно соответствовать р. 1420  из баланса на конец періода (73682)
</t>
  </si>
  <si>
    <t>я подправила формулу так, 
как должно быть</t>
  </si>
  <si>
    <t>?</t>
  </si>
  <si>
    <t xml:space="preserve">должно соответствовать р. 1165  из баланса на конец періода (4080)
</t>
  </si>
  <si>
    <t>Збільшення додаткового капіталу</t>
  </si>
  <si>
    <t>ч сІ</t>
  </si>
  <si>
    <t>передані на баланс/списані основні засоби</t>
  </si>
  <si>
    <t>КП "ІНФО-РАДА-ДНІПРО"</t>
  </si>
  <si>
    <t>план 2023 (годовой)</t>
  </si>
  <si>
    <t>факт 2023 (год)</t>
  </si>
  <si>
    <t>план рік 2024</t>
  </si>
  <si>
    <t>незавершені капітальні інвестиції</t>
  </si>
  <si>
    <t>3030/5</t>
  </si>
  <si>
    <t xml:space="preserve">      Загальна інформація про підприємство (резюме) __Підприємство здійснює діяльність з організації роботи обслуговування та функціонування електронного конференц–обладнання сесійної зали міської ради, системи голосування, системи відеоспостереження та відеоконтролю на вулицях міста з використанням відеоаналітичних функцій, локальних систем відеонагляду, оптоволоконної локальної мережі м. Дніпра;забезпечення заходів обслуговування та ремонту; встановлення в комунальних закладах і підприємствах Дніпровської міської ради системи охорони, оповіщення, передачі даних, відеоспостереження, обліку, та її обслуговування; встановлення в комунальних закладах комплексних систем пожежної сигналізації; забезпечення комп’ютерним обладнанням, периферійними пристроями, мультимедійним обладнанням  та відповідним програмним забезпеченням комунальних закладів і підприємств Дніпровської міської ради та його обслуговування; забезпечення комунальних закладів обладнанням для впровадження в навчальний процес інформаційно–комунікативних технологій та його обслуговування; забезпечення закладів електронним і телекомунікаційним устаткуванням, деталями до нього; здійснення обслуговування систем безпеки; забезпечення закладів офісними машинами й устаткуванням тощо
______________________________________________________________________________________________________________________________________________________________</t>
  </si>
  <si>
    <t>1 півріччя</t>
  </si>
  <si>
    <t>за 1 півріччя 2024</t>
  </si>
  <si>
    <t>Фонд оплати праці, тис. гривень,  у тому числі:</t>
  </si>
  <si>
    <t>Таблиця VI. Інформація до звіту про виконання фінансового плану 1 півріччя 2024</t>
  </si>
  <si>
    <t>В. о. директора КП "Інфо-Рада-Дніпро"</t>
  </si>
  <si>
    <t>Марина СЕРЕДА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</si>
</sst>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00_₴_-;\-* #,##0.00_₴_-;_-* &quot;-&quot;??_₴_-;_-@_-"/>
    <numFmt numFmtId="165" formatCode="_-* #,##0.00\ &quot;₽&quot;_-;\-* #,##0.00\ &quot;₽&quot;_-;_-* &quot;-&quot;??\ &quot;₽&quot;_-;_-@_-"/>
    <numFmt numFmtId="166" formatCode="_-* #,##0.00\ _г_р_н_._-;\-* #,##0.00\ _г_р_н_._-;_-* &quot;-&quot;??\ _г_р_н_._-;_-@_-"/>
    <numFmt numFmtId="167" formatCode="#,##0&quot;р.&quot;;[Red]\-#,##0&quot;р.&quot;"/>
    <numFmt numFmtId="168" formatCode="#,##0.00&quot;р.&quot;;\-#,##0.00&quot;р.&quot;"/>
    <numFmt numFmtId="169" formatCode="_-* #,##0.00_р_._-;\-* #,##0.00_р_._-;_-* &quot;-&quot;??_р_._-;_-@_-"/>
    <numFmt numFmtId="170" formatCode="0.0"/>
    <numFmt numFmtId="171" formatCode="#,##0.0"/>
    <numFmt numFmtId="172" formatCode="###\ ##0.000"/>
    <numFmt numFmtId="173" formatCode="_(&quot;$&quot;* #,##0.00_);_(&quot;$&quot;* \(#,##0.00\);_(&quot;$&quot;* &quot;-&quot;??_);_(@_)"/>
    <numFmt numFmtId="174" formatCode="_(* #,##0_);_(* \(#,##0\);_(* &quot;-&quot;_);_(@_)"/>
    <numFmt numFmtId="175" formatCode="_(* #,##0.00_);_(* \(#,##0.00\);_(* &quot;-&quot;??_);_(@_)"/>
    <numFmt numFmtId="176" formatCode="#,##0.0_ ;[Red]\-#,##0.0\ "/>
    <numFmt numFmtId="177" formatCode="0.0;\(0.0\);\ ;\-"/>
    <numFmt numFmtId="178" formatCode="dd\.mm\.yyyy;@"/>
    <numFmt numFmtId="179" formatCode="_(* #,##0_);_(* \(#,##0\);_(* &quot;-&quot;??_);_(@_)"/>
    <numFmt numFmtId="180" formatCode="_-* #,##0\ _₽_-;\-* #,##0\ _₽_-;_-* &quot;-&quot;??\ _₽_-;_-@_-"/>
  </numFmts>
  <fonts count="101">
    <font>
      <sz val="10"/>
      <name val="Arial Cyr"/>
      <charset val="204"/>
    </font>
    <font>
      <sz val="11"/>
      <color indexed="8"/>
      <name val="Calibri"/>
      <family val="2"/>
      <charset val="204"/>
    </font>
    <font>
      <sz val="10"/>
      <name val="Arial Cyr"/>
      <charset val="204"/>
    </font>
    <font>
      <sz val="8"/>
      <name val="Arial Cyr"/>
      <charset val="204"/>
    </font>
    <font>
      <b/>
      <sz val="14"/>
      <name val="Times New Roman"/>
      <family val="1"/>
      <charset val="204"/>
    </font>
    <font>
      <sz val="14"/>
      <name val="Times New Roman"/>
      <family val="1"/>
      <charset val="204"/>
    </font>
    <font>
      <sz val="8"/>
      <name val="Arial"/>
      <family val="2"/>
    </font>
    <font>
      <sz val="10"/>
      <name val="Arial"/>
      <family val="2"/>
      <charset val="204"/>
    </font>
    <font>
      <sz val="10"/>
      <name val="Arial Cyr"/>
      <family val="2"/>
      <charset val="204"/>
    </font>
    <font>
      <sz val="14"/>
      <name val="Arial Cyr"/>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1"/>
      <color indexed="8"/>
      <name val="Arial Cyr"/>
      <family val="2"/>
      <charset val="204"/>
    </font>
    <font>
      <sz val="11"/>
      <color indexed="9"/>
      <name val="Arial Cyr"/>
      <family val="2"/>
      <charset val="204"/>
    </font>
    <font>
      <b/>
      <sz val="12"/>
      <name val="Arial"/>
      <family val="2"/>
      <charset val="204"/>
    </font>
    <font>
      <sz val="10"/>
      <name val="FreeSet"/>
      <family val="2"/>
    </font>
    <font>
      <u/>
      <sz val="10"/>
      <color indexed="12"/>
      <name val="Arial"/>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b/>
      <sz val="10"/>
      <name val="Arial"/>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
      <b/>
      <sz val="16"/>
      <color indexed="10"/>
      <name val="Times New Roman"/>
      <family val="1"/>
      <charset val="204"/>
    </font>
    <font>
      <sz val="16"/>
      <name val="Times New Roman"/>
      <family val="1"/>
      <charset val="204"/>
    </font>
    <font>
      <sz val="16"/>
      <name val="Arial Cyr"/>
      <charset val="204"/>
    </font>
    <font>
      <b/>
      <i/>
      <sz val="16"/>
      <name val="Times New Roman"/>
      <family val="1"/>
      <charset val="204"/>
    </font>
    <font>
      <b/>
      <sz val="16"/>
      <name val="Times New Roman"/>
      <family val="1"/>
      <charset val="204"/>
    </font>
    <font>
      <b/>
      <sz val="20"/>
      <name val="Times New Roman"/>
      <family val="1"/>
      <charset val="204"/>
    </font>
    <font>
      <sz val="18"/>
      <name val="Times New Roman"/>
      <family val="1"/>
      <charset val="204"/>
    </font>
    <font>
      <i/>
      <sz val="16"/>
      <name val="Times New Roman"/>
      <family val="1"/>
      <charset val="204"/>
    </font>
    <font>
      <sz val="16"/>
      <color indexed="9"/>
      <name val="Times New Roman"/>
      <family val="1"/>
      <charset val="204"/>
    </font>
    <font>
      <b/>
      <sz val="18"/>
      <name val="Times New Roman"/>
      <family val="1"/>
      <charset val="204"/>
    </font>
    <font>
      <sz val="18"/>
      <name val="Arial Cyr"/>
      <charset val="204"/>
    </font>
    <font>
      <u/>
      <sz val="18"/>
      <name val="Times New Roman"/>
      <family val="1"/>
      <charset val="204"/>
    </font>
    <font>
      <b/>
      <i/>
      <sz val="18"/>
      <name val="Times New Roman"/>
      <family val="1"/>
      <charset val="204"/>
    </font>
    <font>
      <b/>
      <sz val="22"/>
      <name val="Times New Roman"/>
      <family val="1"/>
      <charset val="204"/>
    </font>
    <font>
      <sz val="20"/>
      <name val="Times New Roman"/>
      <family val="1"/>
      <charset val="204"/>
    </font>
    <font>
      <b/>
      <sz val="17"/>
      <name val="Times New Roman"/>
      <family val="1"/>
      <charset val="204"/>
    </font>
    <font>
      <sz val="17"/>
      <name val="Times New Roman"/>
      <family val="1"/>
      <charset val="204"/>
    </font>
    <font>
      <sz val="15"/>
      <name val="Times New Roman"/>
      <family val="1"/>
      <charset val="204"/>
    </font>
    <font>
      <sz val="19"/>
      <name val="Times New Roman"/>
      <family val="1"/>
      <charset val="204"/>
    </font>
    <font>
      <sz val="22"/>
      <name val="Times New Roman"/>
      <family val="1"/>
      <charset val="204"/>
    </font>
    <font>
      <sz val="11"/>
      <color theme="1"/>
      <name val="Calibri"/>
      <family val="2"/>
      <charset val="204"/>
      <scheme val="minor"/>
    </font>
    <font>
      <sz val="16"/>
      <color theme="1"/>
      <name val="Times New Roman"/>
      <family val="1"/>
      <charset val="204"/>
    </font>
    <font>
      <i/>
      <sz val="17"/>
      <name val="Times New Roman"/>
      <family val="1"/>
      <charset val="204"/>
    </font>
    <font>
      <sz val="8"/>
      <name val="Times New Roman"/>
      <family val="1"/>
      <charset val="204"/>
    </font>
    <font>
      <sz val="16"/>
      <color theme="0"/>
      <name val="Times New Roman"/>
      <family val="1"/>
      <charset val="204"/>
    </font>
    <font>
      <sz val="18"/>
      <color rgb="FF00B050"/>
      <name val="Times New Roman"/>
      <family val="1"/>
      <charset val="204"/>
    </font>
    <font>
      <sz val="16"/>
      <color rgb="FF00B050"/>
      <name val="Times New Roman"/>
      <family val="1"/>
      <charset val="204"/>
    </font>
    <font>
      <sz val="14"/>
      <color rgb="FF00B050"/>
      <name val="Times New Roman"/>
      <family val="1"/>
      <charset val="204"/>
    </font>
    <font>
      <sz val="18"/>
      <color theme="1"/>
      <name val="Times New Roman"/>
      <family val="1"/>
      <charset val="204"/>
    </font>
    <font>
      <sz val="18"/>
      <color rgb="FFFF0000"/>
      <name val="Times New Roman"/>
      <family val="1"/>
      <charset val="204"/>
    </font>
    <font>
      <b/>
      <sz val="18"/>
      <color rgb="FFFF0000"/>
      <name val="Times New Roman"/>
      <family val="1"/>
      <charset val="204"/>
    </font>
    <font>
      <sz val="11"/>
      <name val="Times New Roman"/>
      <family val="1"/>
      <charset val="204"/>
    </font>
    <font>
      <sz val="11"/>
      <color rgb="FF00B050"/>
      <name val="Times New Roman"/>
      <family val="1"/>
      <charset val="204"/>
    </font>
    <font>
      <sz val="10"/>
      <color rgb="FF00B050"/>
      <name val="Times New Roman"/>
      <family val="1"/>
      <charset val="204"/>
    </font>
    <font>
      <b/>
      <sz val="18"/>
      <color rgb="FF00B050"/>
      <name val="Times New Roman"/>
      <family val="1"/>
      <charset val="204"/>
    </font>
    <font>
      <sz val="16"/>
      <color rgb="FFFF0000"/>
      <name val="Times New Roman"/>
      <family val="1"/>
      <charset val="204"/>
    </font>
    <font>
      <sz val="14"/>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44"/>
        <bgColor indexed="64"/>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rgb="FF00B0F0"/>
        <bgColor indexed="64"/>
      </patternFill>
    </fill>
  </fills>
  <borders count="2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s>
  <cellStyleXfs count="354">
    <xf numFmtId="0" fontId="0"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7" fillId="2" borderId="0" applyNumberFormat="0" applyBorder="0" applyAlignment="0" applyProtection="0"/>
    <xf numFmtId="0" fontId="1" fillId="2" borderId="0" applyNumberFormat="0" applyBorder="0" applyAlignment="0" applyProtection="0"/>
    <xf numFmtId="0" fontId="27" fillId="3" borderId="0" applyNumberFormat="0" applyBorder="0" applyAlignment="0" applyProtection="0"/>
    <xf numFmtId="0" fontId="1" fillId="3" borderId="0" applyNumberFormat="0" applyBorder="0" applyAlignment="0" applyProtection="0"/>
    <xf numFmtId="0" fontId="27" fillId="4" borderId="0" applyNumberFormat="0" applyBorder="0" applyAlignment="0" applyProtection="0"/>
    <xf numFmtId="0" fontId="1" fillId="4" borderId="0" applyNumberFormat="0" applyBorder="0" applyAlignment="0" applyProtection="0"/>
    <xf numFmtId="0" fontId="27" fillId="5" borderId="0" applyNumberFormat="0" applyBorder="0" applyAlignment="0" applyProtection="0"/>
    <xf numFmtId="0" fontId="1" fillId="5" borderId="0" applyNumberFormat="0" applyBorder="0" applyAlignment="0" applyProtection="0"/>
    <xf numFmtId="0" fontId="27" fillId="6" borderId="0" applyNumberFormat="0" applyBorder="0" applyAlignment="0" applyProtection="0"/>
    <xf numFmtId="0" fontId="1" fillId="6" borderId="0" applyNumberFormat="0" applyBorder="0" applyAlignment="0" applyProtection="0"/>
    <xf numFmtId="0" fontId="27"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7" fillId="8" borderId="0" applyNumberFormat="0" applyBorder="0" applyAlignment="0" applyProtection="0"/>
    <xf numFmtId="0" fontId="1" fillId="8" borderId="0" applyNumberFormat="0" applyBorder="0" applyAlignment="0" applyProtection="0"/>
    <xf numFmtId="0" fontId="27" fillId="9" borderId="0" applyNumberFormat="0" applyBorder="0" applyAlignment="0" applyProtection="0"/>
    <xf numFmtId="0" fontId="1" fillId="9" borderId="0" applyNumberFormat="0" applyBorder="0" applyAlignment="0" applyProtection="0"/>
    <xf numFmtId="0" fontId="27" fillId="10" borderId="0" applyNumberFormat="0" applyBorder="0" applyAlignment="0" applyProtection="0"/>
    <xf numFmtId="0" fontId="1" fillId="10" borderId="0" applyNumberFormat="0" applyBorder="0" applyAlignment="0" applyProtection="0"/>
    <xf numFmtId="0" fontId="27" fillId="5" borderId="0" applyNumberFormat="0" applyBorder="0" applyAlignment="0" applyProtection="0"/>
    <xf numFmtId="0" fontId="1" fillId="5" borderId="0" applyNumberFormat="0" applyBorder="0" applyAlignment="0" applyProtection="0"/>
    <xf numFmtId="0" fontId="27" fillId="8" borderId="0" applyNumberFormat="0" applyBorder="0" applyAlignment="0" applyProtection="0"/>
    <xf numFmtId="0" fontId="1" fillId="8" borderId="0" applyNumberFormat="0" applyBorder="0" applyAlignment="0" applyProtection="0"/>
    <xf numFmtId="0" fontId="27" fillId="11" borderId="0" applyNumberFormat="0" applyBorder="0" applyAlignment="0" applyProtection="0"/>
    <xf numFmtId="0" fontId="1"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28" fillId="12" borderId="0" applyNumberFormat="0" applyBorder="0" applyAlignment="0" applyProtection="0"/>
    <xf numFmtId="0" fontId="10" fillId="12" borderId="0" applyNumberFormat="0" applyBorder="0" applyAlignment="0" applyProtection="0"/>
    <xf numFmtId="0" fontId="28" fillId="9" borderId="0" applyNumberFormat="0" applyBorder="0" applyAlignment="0" applyProtection="0"/>
    <xf numFmtId="0" fontId="10" fillId="9" borderId="0" applyNumberFormat="0" applyBorder="0" applyAlignment="0" applyProtection="0"/>
    <xf numFmtId="0" fontId="28" fillId="10" borderId="0" applyNumberFormat="0" applyBorder="0" applyAlignment="0" applyProtection="0"/>
    <xf numFmtId="0" fontId="10" fillId="10" borderId="0" applyNumberFormat="0" applyBorder="0" applyAlignment="0" applyProtection="0"/>
    <xf numFmtId="0" fontId="28" fillId="13" borderId="0" applyNumberFormat="0" applyBorder="0" applyAlignment="0" applyProtection="0"/>
    <xf numFmtId="0" fontId="10" fillId="13" borderId="0" applyNumberFormat="0" applyBorder="0" applyAlignment="0" applyProtection="0"/>
    <xf numFmtId="0" fontId="28" fillId="14" borderId="0" applyNumberFormat="0" applyBorder="0" applyAlignment="0" applyProtection="0"/>
    <xf numFmtId="0" fontId="10" fillId="14" borderId="0" applyNumberFormat="0" applyBorder="0" applyAlignment="0" applyProtection="0"/>
    <xf numFmtId="0" fontId="28" fillId="15"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1" fillId="3" borderId="0" applyNumberFormat="0" applyBorder="0" applyAlignment="0" applyProtection="0"/>
    <xf numFmtId="0" fontId="13" fillId="20" borderId="1" applyNumberFormat="0" applyAlignment="0" applyProtection="0"/>
    <xf numFmtId="0" fontId="18" fillId="21" borderId="2" applyNumberFormat="0" applyAlignment="0" applyProtection="0"/>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166" fontId="7" fillId="0" borderId="0" applyFont="0" applyFill="0" applyBorder="0" applyAlignment="0" applyProtection="0"/>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0" fontId="22" fillId="0" borderId="0" applyNumberFormat="0" applyFill="0" applyBorder="0" applyAlignment="0" applyProtection="0"/>
    <xf numFmtId="172" fontId="30" fillId="0" borderId="0" applyAlignment="0">
      <alignment wrapText="1"/>
    </xf>
    <xf numFmtId="0" fontId="25" fillId="4" borderId="0" applyNumberFormat="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31" fillId="0" borderId="0" applyNumberFormat="0" applyFill="0" applyBorder="0" applyAlignment="0" applyProtection="0">
      <alignment vertical="top"/>
      <protection locked="0"/>
    </xf>
    <xf numFmtId="0" fontId="11" fillId="7" borderId="1" applyNumberFormat="0" applyAlignment="0" applyProtection="0"/>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32" fillId="22" borderId="7">
      <alignment horizontal="left" vertical="center"/>
      <protection locked="0"/>
    </xf>
    <xf numFmtId="49" fontId="32" fillId="22" borderId="7">
      <alignment horizontal="left" vertical="center"/>
    </xf>
    <xf numFmtId="4" fontId="32" fillId="22" borderId="7">
      <alignment horizontal="right" vertical="center"/>
      <protection locked="0"/>
    </xf>
    <xf numFmtId="4" fontId="32" fillId="22" borderId="7">
      <alignment horizontal="right" vertical="center"/>
    </xf>
    <xf numFmtId="4" fontId="33" fillId="22" borderId="7">
      <alignment horizontal="right" vertical="center"/>
      <protection locked="0"/>
    </xf>
    <xf numFmtId="49" fontId="34" fillId="22" borderId="3">
      <alignment horizontal="left" vertical="center"/>
      <protection locked="0"/>
    </xf>
    <xf numFmtId="49" fontId="34" fillId="22" borderId="3">
      <alignment horizontal="left" vertical="center"/>
    </xf>
    <xf numFmtId="49" fontId="35" fillId="22" borderId="3">
      <alignment horizontal="left" vertical="center"/>
      <protection locked="0"/>
    </xf>
    <xf numFmtId="49" fontId="35" fillId="22" borderId="3">
      <alignment horizontal="left" vertical="center"/>
    </xf>
    <xf numFmtId="4" fontId="34" fillId="22" borderId="3">
      <alignment horizontal="right" vertical="center"/>
      <protection locked="0"/>
    </xf>
    <xf numFmtId="4" fontId="34" fillId="22" borderId="3">
      <alignment horizontal="right" vertical="center"/>
    </xf>
    <xf numFmtId="4" fontId="36" fillId="22" borderId="3">
      <alignment horizontal="right" vertical="center"/>
      <protection locked="0"/>
    </xf>
    <xf numFmtId="49" fontId="29" fillId="22" borderId="3">
      <alignment horizontal="left" vertical="center"/>
      <protection locked="0"/>
    </xf>
    <xf numFmtId="49" fontId="29" fillId="22" borderId="3">
      <alignment horizontal="left" vertical="center"/>
      <protection locked="0"/>
    </xf>
    <xf numFmtId="49" fontId="29" fillId="22" borderId="3">
      <alignment horizontal="left" vertical="center"/>
    </xf>
    <xf numFmtId="49" fontId="29" fillId="22" borderId="3">
      <alignment horizontal="left" vertical="center"/>
    </xf>
    <xf numFmtId="49" fontId="33" fillId="22" borderId="3">
      <alignment horizontal="left" vertical="center"/>
      <protection locked="0"/>
    </xf>
    <xf numFmtId="49" fontId="33" fillId="22" borderId="3">
      <alignment horizontal="left" vertical="center"/>
    </xf>
    <xf numFmtId="4" fontId="29" fillId="22" borderId="3">
      <alignment horizontal="right" vertical="center"/>
      <protection locked="0"/>
    </xf>
    <xf numFmtId="4" fontId="29" fillId="22" borderId="3">
      <alignment horizontal="right" vertical="center"/>
      <protection locked="0"/>
    </xf>
    <xf numFmtId="4" fontId="29" fillId="22" borderId="3">
      <alignment horizontal="right" vertical="center"/>
    </xf>
    <xf numFmtId="4" fontId="29" fillId="22" borderId="3">
      <alignment horizontal="right" vertical="center"/>
    </xf>
    <xf numFmtId="4" fontId="33" fillId="22" borderId="3">
      <alignment horizontal="right" vertical="center"/>
      <protection locked="0"/>
    </xf>
    <xf numFmtId="49" fontId="37" fillId="22" borderId="3">
      <alignment horizontal="left" vertical="center"/>
      <protection locked="0"/>
    </xf>
    <xf numFmtId="49" fontId="37" fillId="22" borderId="3">
      <alignment horizontal="left" vertical="center"/>
    </xf>
    <xf numFmtId="49" fontId="38" fillId="22" borderId="3">
      <alignment horizontal="left" vertical="center"/>
      <protection locked="0"/>
    </xf>
    <xf numFmtId="49" fontId="38" fillId="22" borderId="3">
      <alignment horizontal="left" vertical="center"/>
    </xf>
    <xf numFmtId="4" fontId="37" fillId="22" borderId="3">
      <alignment horizontal="right" vertical="center"/>
      <protection locked="0"/>
    </xf>
    <xf numFmtId="4" fontId="37" fillId="22" borderId="3">
      <alignment horizontal="right" vertical="center"/>
    </xf>
    <xf numFmtId="4" fontId="39" fillId="22" borderId="3">
      <alignment horizontal="right" vertical="center"/>
      <protection locked="0"/>
    </xf>
    <xf numFmtId="49" fontId="40" fillId="0" borderId="3">
      <alignment horizontal="left" vertical="center"/>
      <protection locked="0"/>
    </xf>
    <xf numFmtId="49" fontId="40" fillId="0" borderId="3">
      <alignment horizontal="left" vertical="center"/>
    </xf>
    <xf numFmtId="49" fontId="41" fillId="0" borderId="3">
      <alignment horizontal="left" vertical="center"/>
      <protection locked="0"/>
    </xf>
    <xf numFmtId="49" fontId="41" fillId="0" borderId="3">
      <alignment horizontal="left" vertical="center"/>
    </xf>
    <xf numFmtId="4" fontId="40" fillId="0" borderId="3">
      <alignment horizontal="right" vertical="center"/>
      <protection locked="0"/>
    </xf>
    <xf numFmtId="4" fontId="40" fillId="0" borderId="3">
      <alignment horizontal="right" vertical="center"/>
    </xf>
    <xf numFmtId="4" fontId="41" fillId="0" borderId="3">
      <alignment horizontal="right" vertical="center"/>
      <protection locked="0"/>
    </xf>
    <xf numFmtId="49" fontId="42" fillId="0" borderId="3">
      <alignment horizontal="left" vertical="center"/>
      <protection locked="0"/>
    </xf>
    <xf numFmtId="49" fontId="42" fillId="0" borderId="3">
      <alignment horizontal="left" vertical="center"/>
    </xf>
    <xf numFmtId="49" fontId="43" fillId="0" borderId="3">
      <alignment horizontal="left" vertical="center"/>
      <protection locked="0"/>
    </xf>
    <xf numFmtId="49" fontId="43" fillId="0" borderId="3">
      <alignment horizontal="left" vertical="center"/>
    </xf>
    <xf numFmtId="4" fontId="42" fillId="0" borderId="3">
      <alignment horizontal="right" vertical="center"/>
      <protection locked="0"/>
    </xf>
    <xf numFmtId="4" fontId="42" fillId="0" borderId="3">
      <alignment horizontal="right" vertical="center"/>
    </xf>
    <xf numFmtId="49" fontId="40" fillId="0" borderId="3">
      <alignment horizontal="left" vertical="center"/>
      <protection locked="0"/>
    </xf>
    <xf numFmtId="49" fontId="41" fillId="0" borderId="3">
      <alignment horizontal="left" vertical="center"/>
      <protection locked="0"/>
    </xf>
    <xf numFmtId="4" fontId="40" fillId="0" borderId="3">
      <alignment horizontal="right" vertical="center"/>
      <protection locked="0"/>
    </xf>
    <xf numFmtId="0" fontId="23" fillId="0" borderId="8" applyNumberFormat="0" applyFill="0" applyAlignment="0" applyProtection="0"/>
    <xf numFmtId="0" fontId="20" fillId="23" borderId="0" applyNumberFormat="0" applyBorder="0" applyAlignment="0" applyProtection="0"/>
    <xf numFmtId="0" fontId="7" fillId="0" borderId="0"/>
    <xf numFmtId="0" fontId="7" fillId="0" borderId="0"/>
    <xf numFmtId="0" fontId="7" fillId="24" borderId="0" applyNumberFormat="0" applyFill="0" applyAlignment="0">
      <alignment horizontal="center"/>
      <protection locked="0"/>
    </xf>
    <xf numFmtId="0" fontId="2" fillId="25" borderId="9" applyNumberFormat="0" applyFont="0" applyAlignment="0" applyProtection="0"/>
    <xf numFmtId="4" fontId="44" fillId="26" borderId="3">
      <alignment horizontal="right" vertical="center"/>
      <protection locked="0"/>
    </xf>
    <xf numFmtId="4" fontId="44" fillId="27" borderId="3">
      <alignment horizontal="right" vertical="center"/>
      <protection locked="0"/>
    </xf>
    <xf numFmtId="4" fontId="44" fillId="28" borderId="3">
      <alignment horizontal="right" vertical="center"/>
      <protection locked="0"/>
    </xf>
    <xf numFmtId="0" fontId="12" fillId="20" borderId="10" applyNumberFormat="0" applyAlignment="0" applyProtection="0"/>
    <xf numFmtId="49" fontId="29" fillId="0" borderId="3">
      <alignment horizontal="left" vertical="center" wrapText="1"/>
      <protection locked="0"/>
    </xf>
    <xf numFmtId="49" fontId="29" fillId="0" borderId="3">
      <alignment horizontal="left" vertical="center" wrapText="1"/>
      <protection locked="0"/>
    </xf>
    <xf numFmtId="0" fontId="19" fillId="0" borderId="0" applyNumberFormat="0" applyFill="0" applyBorder="0" applyAlignment="0" applyProtection="0"/>
    <xf numFmtId="0" fontId="17" fillId="0" borderId="11" applyNumberFormat="0" applyFill="0" applyAlignment="0" applyProtection="0"/>
    <xf numFmtId="0" fontId="24" fillId="0" borderId="0" applyNumberFormat="0" applyFill="0" applyBorder="0" applyAlignment="0" applyProtection="0"/>
    <xf numFmtId="0" fontId="28" fillId="16" borderId="0" applyNumberFormat="0" applyBorder="0" applyAlignment="0" applyProtection="0"/>
    <xf numFmtId="0" fontId="10" fillId="16" borderId="0" applyNumberFormat="0" applyBorder="0" applyAlignment="0" applyProtection="0"/>
    <xf numFmtId="0" fontId="28" fillId="17" borderId="0" applyNumberFormat="0" applyBorder="0" applyAlignment="0" applyProtection="0"/>
    <xf numFmtId="0" fontId="10" fillId="17" borderId="0" applyNumberFormat="0" applyBorder="0" applyAlignment="0" applyProtection="0"/>
    <xf numFmtId="0" fontId="28" fillId="18" borderId="0" applyNumberFormat="0" applyBorder="0" applyAlignment="0" applyProtection="0"/>
    <xf numFmtId="0" fontId="10" fillId="18" borderId="0" applyNumberFormat="0" applyBorder="0" applyAlignment="0" applyProtection="0"/>
    <xf numFmtId="0" fontId="28" fillId="13" borderId="0" applyNumberFormat="0" applyBorder="0" applyAlignment="0" applyProtection="0"/>
    <xf numFmtId="0" fontId="10" fillId="13" borderId="0" applyNumberFormat="0" applyBorder="0" applyAlignment="0" applyProtection="0"/>
    <xf numFmtId="0" fontId="28" fillId="14" borderId="0" applyNumberFormat="0" applyBorder="0" applyAlignment="0" applyProtection="0"/>
    <xf numFmtId="0" fontId="10" fillId="14" borderId="0" applyNumberFormat="0" applyBorder="0" applyAlignment="0" applyProtection="0"/>
    <xf numFmtId="0" fontId="28" fillId="19" borderId="0" applyNumberFormat="0" applyBorder="0" applyAlignment="0" applyProtection="0"/>
    <xf numFmtId="0" fontId="10" fillId="19" borderId="0" applyNumberFormat="0" applyBorder="0" applyAlignment="0" applyProtection="0"/>
    <xf numFmtId="0" fontId="45" fillId="7" borderId="1" applyNumberFormat="0" applyAlignment="0" applyProtection="0"/>
    <xf numFmtId="0" fontId="11" fillId="7" borderId="1" applyNumberFormat="0" applyAlignment="0" applyProtection="0"/>
    <xf numFmtId="0" fontId="46" fillId="20" borderId="10" applyNumberFormat="0" applyAlignment="0" applyProtection="0"/>
    <xf numFmtId="0" fontId="12" fillId="20" borderId="10" applyNumberFormat="0" applyAlignment="0" applyProtection="0"/>
    <xf numFmtId="0" fontId="47" fillId="20" borderId="1" applyNumberFormat="0" applyAlignment="0" applyProtection="0"/>
    <xf numFmtId="0" fontId="13" fillId="20" borderId="1" applyNumberFormat="0" applyAlignment="0" applyProtection="0"/>
    <xf numFmtId="173" fontId="7" fillId="0" borderId="0" applyFont="0" applyFill="0" applyBorder="0" applyAlignment="0" applyProtection="0"/>
    <xf numFmtId="0" fontId="48" fillId="0" borderId="4" applyNumberFormat="0" applyFill="0" applyAlignment="0" applyProtection="0"/>
    <xf numFmtId="0" fontId="14" fillId="0" borderId="4" applyNumberFormat="0" applyFill="0" applyAlignment="0" applyProtection="0"/>
    <xf numFmtId="0" fontId="49" fillId="0" borderId="5" applyNumberFormat="0" applyFill="0" applyAlignment="0" applyProtection="0"/>
    <xf numFmtId="0" fontId="15" fillId="0" borderId="5" applyNumberFormat="0" applyFill="0" applyAlignment="0" applyProtection="0"/>
    <xf numFmtId="0" fontId="50" fillId="0" borderId="6" applyNumberFormat="0" applyFill="0" applyAlignment="0" applyProtection="0"/>
    <xf numFmtId="0" fontId="16" fillId="0" borderId="6" applyNumberFormat="0" applyFill="0" applyAlignment="0" applyProtection="0"/>
    <xf numFmtId="0" fontId="50" fillId="0" borderId="0" applyNumberFormat="0" applyFill="0" applyBorder="0" applyAlignment="0" applyProtection="0"/>
    <xf numFmtId="0" fontId="16" fillId="0" borderId="0" applyNumberFormat="0" applyFill="0" applyBorder="0" applyAlignment="0" applyProtection="0"/>
    <xf numFmtId="0" fontId="51" fillId="0" borderId="11" applyNumberFormat="0" applyFill="0" applyAlignment="0" applyProtection="0"/>
    <xf numFmtId="0" fontId="17" fillId="0" borderId="11" applyNumberFormat="0" applyFill="0" applyAlignment="0" applyProtection="0"/>
    <xf numFmtId="0" fontId="52" fillId="21" borderId="2" applyNumberFormat="0" applyAlignment="0" applyProtection="0"/>
    <xf numFmtId="0" fontId="18" fillId="21" borderId="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53" fillId="23" borderId="0" applyNumberFormat="0" applyBorder="0" applyAlignment="0" applyProtection="0"/>
    <xf numFmtId="0" fontId="20"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4"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4" fillId="0" borderId="0"/>
    <xf numFmtId="0" fontId="84" fillId="0" borderId="0"/>
    <xf numFmtId="0" fontId="84" fillId="0" borderId="0"/>
    <xf numFmtId="0" fontId="84" fillId="0" borderId="0"/>
    <xf numFmtId="0" fontId="1"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1" fillId="0" borderId="0"/>
    <xf numFmtId="0" fontId="84" fillId="0" borderId="0"/>
    <xf numFmtId="0" fontId="7" fillId="0" borderId="0"/>
    <xf numFmtId="0" fontId="2" fillId="0" borderId="0"/>
    <xf numFmtId="0" fontId="7" fillId="0" borderId="0"/>
    <xf numFmtId="0" fontId="7" fillId="0" borderId="0" applyNumberFormat="0" applyFont="0" applyFill="0" applyBorder="0" applyAlignment="0" applyProtection="0">
      <alignment vertical="top"/>
    </xf>
    <xf numFmtId="0" fontId="7" fillId="0" borderId="0" applyNumberFormat="0" applyFont="0" applyFill="0" applyBorder="0" applyAlignment="0" applyProtection="0">
      <alignment vertical="top"/>
    </xf>
    <xf numFmtId="0" fontId="2" fillId="0" borderId="0"/>
    <xf numFmtId="0" fontId="7" fillId="0" borderId="0"/>
    <xf numFmtId="0" fontId="2" fillId="0" borderId="0"/>
    <xf numFmtId="0" fontId="2" fillId="0" borderId="0"/>
    <xf numFmtId="0" fontId="2" fillId="0" borderId="0"/>
    <xf numFmtId="0" fontId="2" fillId="0" borderId="0"/>
    <xf numFmtId="0" fontId="7" fillId="0" borderId="0"/>
    <xf numFmtId="0" fontId="54" fillId="3" borderId="0" applyNumberFormat="0" applyBorder="0" applyAlignment="0" applyProtection="0"/>
    <xf numFmtId="0" fontId="21" fillId="3" borderId="0" applyNumberFormat="0" applyBorder="0" applyAlignment="0" applyProtection="0"/>
    <xf numFmtId="0" fontId="55" fillId="0" borderId="0" applyNumberFormat="0" applyFill="0" applyBorder="0" applyAlignment="0" applyProtection="0"/>
    <xf numFmtId="0" fontId="22" fillId="0" borderId="0" applyNumberFormat="0" applyFill="0" applyBorder="0" applyAlignment="0" applyProtection="0"/>
    <xf numFmtId="0" fontId="56" fillId="25" borderId="9" applyNumberFormat="0" applyFont="0" applyAlignment="0" applyProtection="0"/>
    <xf numFmtId="0" fontId="7" fillId="25" borderId="9"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7" fillId="0" borderId="8" applyNumberFormat="0" applyFill="0" applyAlignment="0" applyProtection="0"/>
    <xf numFmtId="0" fontId="23" fillId="0" borderId="8" applyNumberFormat="0" applyFill="0" applyAlignment="0" applyProtection="0"/>
    <xf numFmtId="0" fontId="26" fillId="0" borderId="0"/>
    <xf numFmtId="0" fontId="58" fillId="0" borderId="0"/>
    <xf numFmtId="0" fontId="58" fillId="0" borderId="0"/>
    <xf numFmtId="0" fontId="58" fillId="0" borderId="0"/>
    <xf numFmtId="0" fontId="58" fillId="0" borderId="0"/>
    <xf numFmtId="0" fontId="58" fillId="0" borderId="0"/>
    <xf numFmtId="0" fontId="58" fillId="0" borderId="0"/>
    <xf numFmtId="0" fontId="59" fillId="0" borderId="0" applyNumberFormat="0" applyFill="0" applyBorder="0" applyAlignment="0" applyProtection="0"/>
    <xf numFmtId="0" fontId="24" fillId="0" borderId="0" applyNumberFormat="0" applyFill="0" applyBorder="0" applyAlignment="0" applyProtection="0"/>
    <xf numFmtId="174" fontId="60" fillId="0" borderId="0" applyFont="0" applyFill="0" applyBorder="0" applyAlignment="0" applyProtection="0"/>
    <xf numFmtId="175" fontId="6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76" fontId="2" fillId="0" borderId="0" applyFont="0" applyFill="0" applyBorder="0" applyAlignment="0" applyProtection="0"/>
    <xf numFmtId="176" fontId="2" fillId="0" borderId="0" applyFont="0" applyFill="0" applyBorder="0" applyAlignment="0" applyProtection="0"/>
    <xf numFmtId="169" fontId="2"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7" fontId="2" fillId="0" borderId="0" applyFont="0" applyFill="0" applyBorder="0" applyAlignment="0" applyProtection="0"/>
    <xf numFmtId="166" fontId="2" fillId="0" borderId="0" applyFont="0" applyFill="0" applyBorder="0" applyAlignment="0" applyProtection="0"/>
    <xf numFmtId="0" fontId="61" fillId="4" borderId="0" applyNumberFormat="0" applyBorder="0" applyAlignment="0" applyProtection="0"/>
    <xf numFmtId="0" fontId="25" fillId="4" borderId="0" applyNumberFormat="0" applyBorder="0" applyAlignment="0" applyProtection="0"/>
    <xf numFmtId="177" fontId="62" fillId="22" borderId="12" applyFill="0" applyBorder="0">
      <alignment horizontal="center" vertical="center" wrapText="1"/>
      <protection locked="0"/>
    </xf>
    <xf numFmtId="172" fontId="63" fillId="0" borderId="0">
      <alignment wrapText="1"/>
    </xf>
    <xf numFmtId="172" fontId="30" fillId="0" borderId="0">
      <alignment wrapText="1"/>
    </xf>
    <xf numFmtId="165" fontId="2" fillId="0" borderId="0" applyFont="0" applyFill="0" applyBorder="0" applyAlignment="0" applyProtection="0"/>
  </cellStyleXfs>
  <cellXfs count="502">
    <xf numFmtId="0" fontId="0" fillId="0" borderId="0" xfId="0"/>
    <xf numFmtId="0" fontId="5" fillId="0" borderId="0" xfId="0" quotePrefix="1" applyFont="1" applyFill="1" applyBorder="1" applyAlignment="1">
      <alignment horizontal="center" vertical="center"/>
    </xf>
    <xf numFmtId="0" fontId="5" fillId="0" borderId="0" xfId="0" applyFont="1" applyFill="1" applyAlignment="1">
      <alignment vertical="center"/>
    </xf>
    <xf numFmtId="0" fontId="5" fillId="0" borderId="0" xfId="0" applyFont="1" applyFill="1" applyBorder="1" applyAlignment="1">
      <alignment vertical="center"/>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3" xfId="0" quotePrefix="1" applyFont="1" applyFill="1" applyBorder="1" applyAlignment="1">
      <alignment horizontal="center" vertical="center"/>
    </xf>
    <xf numFmtId="0" fontId="4" fillId="0" borderId="3" xfId="0" applyFont="1" applyFill="1" applyBorder="1" applyAlignment="1">
      <alignment horizontal="left" vertical="center" wrapText="1"/>
    </xf>
    <xf numFmtId="0" fontId="5" fillId="0" borderId="3" xfId="0" applyFont="1" applyFill="1" applyBorder="1" applyAlignment="1">
      <alignment horizontal="center" vertical="center" wrapText="1" shrinkToFit="1"/>
    </xf>
    <xf numFmtId="0" fontId="5" fillId="0" borderId="3" xfId="0" applyFont="1" applyFill="1" applyBorder="1" applyAlignment="1">
      <alignment vertical="center"/>
    </xf>
    <xf numFmtId="0" fontId="4" fillId="0" borderId="0" xfId="0" applyFont="1" applyFill="1" applyAlignment="1">
      <alignment vertical="center"/>
    </xf>
    <xf numFmtId="0" fontId="5" fillId="0" borderId="0" xfId="0" applyFont="1" applyFill="1" applyBorder="1" applyAlignment="1">
      <alignment horizontal="right" vertical="center"/>
    </xf>
    <xf numFmtId="0" fontId="5" fillId="0" borderId="0" xfId="0" applyFont="1" applyFill="1" applyAlignment="1">
      <alignment horizontal="right" vertical="center"/>
    </xf>
    <xf numFmtId="0" fontId="4" fillId="0" borderId="0" xfId="0" quotePrefix="1" applyFont="1" applyFill="1" applyBorder="1" applyAlignment="1">
      <alignment horizontal="center" vertical="center"/>
    </xf>
    <xf numFmtId="0" fontId="5" fillId="0" borderId="3" xfId="245" applyFont="1" applyFill="1" applyBorder="1" applyAlignment="1">
      <alignment horizontal="left" vertical="center" wrapText="1"/>
    </xf>
    <xf numFmtId="0" fontId="4" fillId="0" borderId="0" xfId="0" applyFont="1" applyFill="1" applyBorder="1" applyAlignment="1">
      <alignment horizontal="left" vertical="center" wrapText="1"/>
    </xf>
    <xf numFmtId="0" fontId="9" fillId="0" borderId="0" xfId="245" applyFont="1" applyFill="1"/>
    <xf numFmtId="0" fontId="5" fillId="0" borderId="13" xfId="0" applyFont="1" applyFill="1" applyBorder="1" applyAlignment="1">
      <alignment horizontal="center" vertical="center" wrapText="1"/>
    </xf>
    <xf numFmtId="0" fontId="4" fillId="0" borderId="3" xfId="245" applyFont="1" applyFill="1" applyBorder="1" applyAlignment="1">
      <alignment horizontal="left" vertical="center" wrapText="1"/>
    </xf>
    <xf numFmtId="171" fontId="5" fillId="0" borderId="0" xfId="0" quotePrefix="1" applyNumberFormat="1" applyFont="1" applyFill="1" applyBorder="1" applyAlignment="1">
      <alignment vertical="center" wrapText="1"/>
    </xf>
    <xf numFmtId="0" fontId="5" fillId="0" borderId="3" xfId="0" applyFont="1" applyFill="1" applyBorder="1" applyAlignment="1" applyProtection="1">
      <alignment horizontal="left" vertical="center" wrapText="1"/>
      <protection locked="0"/>
    </xf>
    <xf numFmtId="171" fontId="5" fillId="0" borderId="3" xfId="0" applyNumberFormat="1" applyFont="1" applyFill="1" applyBorder="1" applyAlignment="1">
      <alignment horizontal="center" vertical="center" wrapText="1"/>
    </xf>
    <xf numFmtId="3" fontId="5" fillId="0" borderId="3" xfId="0" applyNumberFormat="1" applyFont="1" applyFill="1" applyBorder="1" applyAlignment="1">
      <alignment horizontal="center" vertical="center" wrapText="1"/>
    </xf>
    <xf numFmtId="3" fontId="5" fillId="0" borderId="3" xfId="0" quotePrefix="1" applyNumberFormat="1" applyFont="1" applyFill="1" applyBorder="1" applyAlignment="1">
      <alignment horizontal="center" vertical="center" wrapText="1"/>
    </xf>
    <xf numFmtId="171" fontId="5" fillId="0" borderId="3" xfId="0" quotePrefix="1" applyNumberFormat="1" applyFont="1" applyFill="1" applyBorder="1" applyAlignment="1">
      <alignment horizontal="center" vertical="center" wrapText="1"/>
    </xf>
    <xf numFmtId="0" fontId="64" fillId="0" borderId="0" xfId="0" applyFont="1" applyFill="1"/>
    <xf numFmtId="3" fontId="5" fillId="0" borderId="3" xfId="0" applyNumberFormat="1" applyFont="1" applyFill="1" applyBorder="1" applyAlignment="1">
      <alignment vertical="center"/>
    </xf>
    <xf numFmtId="0" fontId="65" fillId="0" borderId="0" xfId="0" applyFont="1" applyFill="1" applyBorder="1" applyAlignment="1">
      <alignment vertical="center"/>
    </xf>
    <xf numFmtId="0" fontId="65" fillId="0" borderId="0" xfId="0" applyFont="1" applyFill="1" applyBorder="1" applyAlignment="1">
      <alignment horizontal="right" vertical="center"/>
    </xf>
    <xf numFmtId="0" fontId="65" fillId="0" borderId="0" xfId="0" applyFont="1" applyFill="1" applyBorder="1" applyAlignment="1">
      <alignment horizontal="center" vertical="center"/>
    </xf>
    <xf numFmtId="0" fontId="65" fillId="0" borderId="0" xfId="0" applyFont="1" applyFill="1" applyBorder="1" applyAlignment="1">
      <alignment horizontal="left" vertical="center" wrapText="1"/>
    </xf>
    <xf numFmtId="0" fontId="65" fillId="0" borderId="0" xfId="0" applyFont="1" applyFill="1" applyAlignment="1">
      <alignment horizontal="center" vertical="center"/>
    </xf>
    <xf numFmtId="0" fontId="65" fillId="0" borderId="3" xfId="0" applyFont="1" applyFill="1" applyBorder="1" applyAlignment="1">
      <alignment horizontal="left" vertical="center"/>
    </xf>
    <xf numFmtId="0" fontId="65" fillId="0" borderId="3" xfId="0" applyFont="1" applyFill="1" applyBorder="1" applyAlignment="1">
      <alignment horizontal="center" vertical="center"/>
    </xf>
    <xf numFmtId="0" fontId="65" fillId="0" borderId="0" xfId="0" applyFont="1" applyFill="1" applyBorder="1" applyAlignment="1">
      <alignment horizontal="left" vertical="center"/>
    </xf>
    <xf numFmtId="0" fontId="65" fillId="0" borderId="0" xfId="0" applyFont="1" applyFill="1" applyAlignment="1">
      <alignment horizontal="left" vertical="center"/>
    </xf>
    <xf numFmtId="0" fontId="65" fillId="0" borderId="3" xfId="0" applyFont="1" applyFill="1" applyBorder="1" applyAlignment="1">
      <alignment horizontal="center" vertical="center" wrapText="1"/>
    </xf>
    <xf numFmtId="0" fontId="65" fillId="0" borderId="13" xfId="0"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71" fontId="65" fillId="0" borderId="3" xfId="0" applyNumberFormat="1" applyFont="1" applyFill="1" applyBorder="1" applyAlignment="1">
      <alignment horizontal="center" vertical="center" wrapText="1"/>
    </xf>
    <xf numFmtId="0" fontId="65" fillId="0" borderId="3" xfId="0" applyFont="1" applyFill="1" applyBorder="1" applyAlignment="1">
      <alignment horizontal="left" vertical="center" wrapText="1"/>
    </xf>
    <xf numFmtId="0" fontId="65" fillId="0" borderId="3" xfId="245" applyFont="1" applyFill="1" applyBorder="1" applyAlignment="1">
      <alignment horizontal="left" vertical="center" wrapText="1"/>
    </xf>
    <xf numFmtId="0" fontId="68" fillId="0" borderId="0" xfId="0" applyFont="1" applyFill="1" applyBorder="1" applyAlignment="1">
      <alignment vertical="center"/>
    </xf>
    <xf numFmtId="0" fontId="65" fillId="0" borderId="0" xfId="0" applyFont="1" applyFill="1" applyAlignment="1">
      <alignment vertical="center"/>
    </xf>
    <xf numFmtId="0" fontId="65" fillId="0" borderId="0" xfId="0" applyFont="1" applyFill="1" applyBorder="1" applyAlignment="1">
      <alignment vertical="center" wrapText="1"/>
    </xf>
    <xf numFmtId="0" fontId="65" fillId="0" borderId="0" xfId="0" applyFont="1" applyFill="1" applyAlignment="1">
      <alignment horizontal="right" vertical="center"/>
    </xf>
    <xf numFmtId="3" fontId="65" fillId="0" borderId="3" xfId="0" quotePrefix="1" applyNumberFormat="1" applyFont="1" applyFill="1" applyBorder="1" applyAlignment="1">
      <alignment horizontal="center" vertical="center" wrapText="1"/>
    </xf>
    <xf numFmtId="0" fontId="70" fillId="0" borderId="0" xfId="0" applyFont="1" applyFill="1" applyBorder="1" applyAlignment="1">
      <alignment vertical="center"/>
    </xf>
    <xf numFmtId="0" fontId="65" fillId="0" borderId="3" xfId="245" applyFont="1" applyFill="1" applyBorder="1" applyAlignment="1">
      <alignment horizontal="center" vertical="center"/>
    </xf>
    <xf numFmtId="0" fontId="68" fillId="0" borderId="0" xfId="245" applyFont="1" applyFill="1" applyBorder="1" applyAlignment="1">
      <alignment horizontal="center" vertical="center"/>
    </xf>
    <xf numFmtId="0" fontId="65" fillId="0" borderId="3" xfId="245" applyFont="1" applyFill="1" applyBorder="1" applyAlignment="1">
      <alignment horizontal="center" vertical="center" wrapText="1"/>
    </xf>
    <xf numFmtId="0" fontId="68" fillId="0" borderId="3" xfId="245" applyFont="1" applyFill="1" applyBorder="1" applyAlignment="1">
      <alignment horizontal="left" vertical="center" wrapText="1"/>
    </xf>
    <xf numFmtId="0" fontId="65" fillId="0" borderId="0" xfId="245" applyFont="1" applyFill="1" applyBorder="1" applyAlignment="1">
      <alignment vertical="center"/>
    </xf>
    <xf numFmtId="0" fontId="65" fillId="0" borderId="0" xfId="245" applyFont="1" applyFill="1" applyBorder="1" applyAlignment="1">
      <alignment horizontal="center" vertical="center"/>
    </xf>
    <xf numFmtId="0" fontId="68" fillId="0" borderId="0" xfId="245" applyFont="1" applyFill="1" applyBorder="1" applyAlignment="1">
      <alignment vertical="center"/>
    </xf>
    <xf numFmtId="3" fontId="65" fillId="0" borderId="3" xfId="245" applyNumberFormat="1" applyFont="1" applyFill="1" applyBorder="1" applyAlignment="1">
      <alignment horizontal="center" vertical="center" wrapText="1"/>
    </xf>
    <xf numFmtId="171" fontId="65" fillId="0" borderId="3" xfId="245" applyNumberFormat="1" applyFont="1" applyFill="1" applyBorder="1" applyAlignment="1">
      <alignment horizontal="center" vertical="center" wrapText="1"/>
    </xf>
    <xf numFmtId="0" fontId="68" fillId="0" borderId="3" xfId="245" applyFont="1" applyFill="1" applyBorder="1" applyAlignment="1">
      <alignment horizontal="center" vertical="center"/>
    </xf>
    <xf numFmtId="0" fontId="65" fillId="0" borderId="0" xfId="245" applyFont="1" applyFill="1" applyBorder="1" applyAlignment="1">
      <alignment horizontal="left" vertical="center" wrapText="1"/>
    </xf>
    <xf numFmtId="0" fontId="65" fillId="0" borderId="0" xfId="245" applyFont="1" applyFill="1" applyBorder="1" applyAlignment="1">
      <alignment vertical="center" wrapText="1"/>
    </xf>
    <xf numFmtId="0" fontId="65" fillId="0" borderId="3" xfId="0" quotePrefix="1" applyNumberFormat="1" applyFont="1" applyFill="1" applyBorder="1" applyAlignment="1">
      <alignment horizontal="center" vertical="center"/>
    </xf>
    <xf numFmtId="0" fontId="65" fillId="0" borderId="3" xfId="0" applyNumberFormat="1" applyFont="1" applyFill="1" applyBorder="1" applyAlignment="1">
      <alignment horizontal="center" vertical="center"/>
    </xf>
    <xf numFmtId="171" fontId="65" fillId="0" borderId="0" xfId="0" applyNumberFormat="1" applyFont="1" applyFill="1" applyBorder="1" applyAlignment="1">
      <alignment horizontal="center" vertical="center" wrapText="1"/>
    </xf>
    <xf numFmtId="0" fontId="65" fillId="0" borderId="0" xfId="0" applyFont="1" applyFill="1"/>
    <xf numFmtId="0" fontId="65" fillId="0" borderId="3" xfId="237" applyFont="1" applyFill="1" applyBorder="1" applyAlignment="1">
      <alignment horizontal="center" vertical="center"/>
    </xf>
    <xf numFmtId="0" fontId="65" fillId="0" borderId="3" xfId="237" applyNumberFormat="1" applyFont="1" applyFill="1" applyBorder="1" applyAlignment="1">
      <alignment horizontal="center" vertical="center" wrapText="1"/>
    </xf>
    <xf numFmtId="171" fontId="65" fillId="0" borderId="3" xfId="237" applyNumberFormat="1" applyFont="1" applyFill="1" applyBorder="1" applyAlignment="1">
      <alignment horizontal="center" vertical="center" wrapText="1"/>
    </xf>
    <xf numFmtId="0" fontId="65" fillId="0" borderId="3" xfId="237" applyNumberFormat="1" applyFont="1" applyFill="1" applyBorder="1" applyAlignment="1">
      <alignment horizontal="left" vertical="center" wrapText="1"/>
    </xf>
    <xf numFmtId="0" fontId="65" fillId="0" borderId="3" xfId="237" applyNumberFormat="1" applyFont="1" applyFill="1" applyBorder="1" applyAlignment="1">
      <alignment horizontal="left" vertical="top" wrapText="1"/>
    </xf>
    <xf numFmtId="3" fontId="65" fillId="0" borderId="0" xfId="0" applyNumberFormat="1" applyFont="1" applyFill="1" applyBorder="1" applyAlignment="1">
      <alignment horizontal="center" vertical="center" wrapText="1"/>
    </xf>
    <xf numFmtId="0" fontId="65" fillId="0" borderId="0" xfId="0" applyFont="1" applyFill="1" applyBorder="1" applyAlignment="1">
      <alignment horizontal="left" vertical="center" wrapText="1" shrinkToFit="1"/>
    </xf>
    <xf numFmtId="0" fontId="65" fillId="0" borderId="14" xfId="0" applyNumberFormat="1" applyFont="1" applyFill="1" applyBorder="1" applyAlignment="1">
      <alignment horizontal="center" vertical="center"/>
    </xf>
    <xf numFmtId="0" fontId="65" fillId="0" borderId="0" xfId="0" applyNumberFormat="1" applyFont="1" applyFill="1" applyBorder="1" applyAlignment="1">
      <alignment horizontal="center" vertical="center"/>
    </xf>
    <xf numFmtId="49" fontId="65" fillId="0" borderId="0" xfId="0" applyNumberFormat="1" applyFont="1" applyFill="1" applyBorder="1" applyAlignment="1">
      <alignment horizontal="center" vertical="center" wrapText="1"/>
    </xf>
    <xf numFmtId="49" fontId="65" fillId="0" borderId="0" xfId="0" applyNumberFormat="1" applyFont="1" applyFill="1" applyBorder="1" applyAlignment="1">
      <alignment horizontal="left" vertical="center" wrapText="1"/>
    </xf>
    <xf numFmtId="3" fontId="68" fillId="0" borderId="3" xfId="0" applyNumberFormat="1" applyFont="1" applyFill="1" applyBorder="1" applyAlignment="1">
      <alignment horizontal="center" vertical="center" wrapText="1"/>
    </xf>
    <xf numFmtId="171" fontId="68" fillId="0" borderId="3" xfId="0" applyNumberFormat="1" applyFont="1" applyFill="1" applyBorder="1" applyAlignment="1">
      <alignment horizontal="center" vertical="center" wrapText="1"/>
    </xf>
    <xf numFmtId="1" fontId="65" fillId="0" borderId="0" xfId="0" applyNumberFormat="1" applyFont="1" applyFill="1" applyBorder="1" applyAlignment="1">
      <alignment horizontal="center" vertical="center"/>
    </xf>
    <xf numFmtId="0" fontId="68" fillId="0" borderId="0" xfId="0" applyFont="1" applyFill="1" applyBorder="1" applyAlignment="1">
      <alignment horizontal="right" vertical="center"/>
    </xf>
    <xf numFmtId="171" fontId="65" fillId="0" borderId="0" xfId="0" applyNumberFormat="1" applyFont="1" applyFill="1" applyAlignment="1">
      <alignment vertical="center"/>
    </xf>
    <xf numFmtId="0" fontId="68" fillId="0" borderId="0" xfId="0" applyFont="1" applyFill="1" applyBorder="1" applyAlignment="1">
      <alignment horizontal="left" vertical="center"/>
    </xf>
    <xf numFmtId="0" fontId="68" fillId="0" borderId="15" xfId="0" applyFont="1" applyFill="1" applyBorder="1" applyAlignment="1">
      <alignment horizontal="left" vertical="center" wrapText="1"/>
    </xf>
    <xf numFmtId="0" fontId="65" fillId="0" borderId="3" xfId="0" applyNumberFormat="1" applyFont="1" applyFill="1" applyBorder="1" applyAlignment="1">
      <alignment horizontal="center" vertical="center" wrapText="1" shrinkToFit="1"/>
    </xf>
    <xf numFmtId="3" fontId="65" fillId="0" borderId="16" xfId="0" applyNumberFormat="1" applyFont="1" applyFill="1" applyBorder="1" applyAlignment="1">
      <alignment vertical="center" wrapText="1"/>
    </xf>
    <xf numFmtId="170" fontId="68" fillId="0" borderId="0" xfId="0" applyNumberFormat="1" applyFont="1" applyFill="1" applyBorder="1" applyAlignment="1">
      <alignment horizontal="right" vertical="center" wrapText="1"/>
    </xf>
    <xf numFmtId="170" fontId="68" fillId="0" borderId="0" xfId="0" applyNumberFormat="1" applyFont="1" applyFill="1" applyBorder="1" applyAlignment="1">
      <alignment horizontal="center" vertical="center" wrapText="1"/>
    </xf>
    <xf numFmtId="171" fontId="68" fillId="0" borderId="0" xfId="0" applyNumberFormat="1" applyFont="1" applyFill="1" applyBorder="1" applyAlignment="1">
      <alignment horizontal="center" vertical="center" wrapText="1"/>
    </xf>
    <xf numFmtId="171" fontId="68" fillId="0" borderId="0" xfId="0" applyNumberFormat="1" applyFont="1" applyFill="1" applyBorder="1" applyAlignment="1">
      <alignment horizontal="center" vertical="center"/>
    </xf>
    <xf numFmtId="171" fontId="68" fillId="0" borderId="0" xfId="0" applyNumberFormat="1" applyFont="1" applyFill="1" applyBorder="1" applyAlignment="1">
      <alignment vertical="center"/>
    </xf>
    <xf numFmtId="0" fontId="65" fillId="0" borderId="3" xfId="0" applyFont="1" applyFill="1" applyBorder="1" applyAlignment="1">
      <alignment horizontal="center" vertical="center" wrapText="1" shrinkToFit="1"/>
    </xf>
    <xf numFmtId="3" fontId="65" fillId="0" borderId="3" xfId="0" applyNumberFormat="1" applyFont="1" applyFill="1" applyBorder="1" applyAlignment="1">
      <alignment horizontal="center" vertical="center" wrapText="1" shrinkToFit="1"/>
    </xf>
    <xf numFmtId="0" fontId="65" fillId="0" borderId="15" xfId="0" applyFont="1" applyFill="1" applyBorder="1" applyAlignment="1">
      <alignment vertical="center"/>
    </xf>
    <xf numFmtId="0" fontId="65" fillId="0" borderId="15" xfId="0" applyFont="1" applyFill="1" applyBorder="1" applyAlignment="1">
      <alignment horizontal="center" vertical="center"/>
    </xf>
    <xf numFmtId="171" fontId="72" fillId="0" borderId="3" xfId="0" applyNumberFormat="1" applyFont="1" applyFill="1" applyBorder="1" applyAlignment="1">
      <alignment horizontal="center" vertical="center" wrapText="1"/>
    </xf>
    <xf numFmtId="170" fontId="68" fillId="0" borderId="0" xfId="0" applyNumberFormat="1" applyFont="1" applyFill="1" applyBorder="1" applyAlignment="1">
      <alignment horizontal="right" vertical="center"/>
    </xf>
    <xf numFmtId="0" fontId="66" fillId="0" borderId="0" xfId="0" applyFont="1" applyFill="1" applyAlignment="1">
      <alignment vertical="center"/>
    </xf>
    <xf numFmtId="0" fontId="66" fillId="0" borderId="0" xfId="0" applyFont="1" applyFill="1"/>
    <xf numFmtId="0" fontId="66" fillId="0" borderId="0" xfId="0" applyFont="1" applyFill="1" applyAlignment="1">
      <alignment horizontal="center" vertical="center"/>
    </xf>
    <xf numFmtId="0" fontId="65" fillId="0" borderId="3" xfId="0" applyNumberFormat="1" applyFont="1" applyFill="1" applyBorder="1"/>
    <xf numFmtId="0" fontId="65" fillId="0" borderId="0" xfId="0" applyFont="1" applyFill="1" applyAlignment="1"/>
    <xf numFmtId="0" fontId="68" fillId="0" borderId="0" xfId="0" applyFont="1" applyFill="1" applyAlignment="1">
      <alignment horizontal="right"/>
    </xf>
    <xf numFmtId="0" fontId="65" fillId="0" borderId="0" xfId="0" applyFont="1" applyFill="1" applyBorder="1" applyAlignment="1"/>
    <xf numFmtId="0" fontId="65" fillId="0" borderId="0" xfId="0" applyFont="1" applyFill="1" applyBorder="1" applyAlignment="1">
      <alignment horizontal="center"/>
    </xf>
    <xf numFmtId="0" fontId="65" fillId="0" borderId="0" xfId="0" applyFont="1" applyFill="1" applyAlignment="1">
      <alignment vertical="center" wrapText="1" shrinkToFit="1"/>
    </xf>
    <xf numFmtId="0" fontId="65" fillId="0" borderId="0" xfId="0" applyFont="1" applyFill="1" applyBorder="1" applyAlignment="1">
      <alignment vertical="center" wrapText="1" shrinkToFit="1"/>
    </xf>
    <xf numFmtId="0" fontId="68" fillId="0" borderId="0" xfId="0" applyFont="1" applyFill="1" applyAlignment="1">
      <alignment horizontal="right" vertical="center"/>
    </xf>
    <xf numFmtId="0" fontId="67" fillId="0" borderId="0" xfId="0" applyFont="1" applyFill="1" applyAlignment="1">
      <alignment vertical="center"/>
    </xf>
    <xf numFmtId="0" fontId="70" fillId="0" borderId="0" xfId="0" applyFont="1" applyFill="1" applyAlignment="1">
      <alignment vertical="center"/>
    </xf>
    <xf numFmtId="0" fontId="73" fillId="0" borderId="0" xfId="0" applyFont="1" applyFill="1" applyBorder="1" applyAlignment="1">
      <alignment horizontal="left" vertical="center"/>
    </xf>
    <xf numFmtId="170" fontId="73" fillId="0" borderId="0" xfId="0" applyNumberFormat="1" applyFont="1" applyFill="1" applyBorder="1" applyAlignment="1">
      <alignment horizontal="right" vertical="center"/>
    </xf>
    <xf numFmtId="0" fontId="70" fillId="0" borderId="0" xfId="0" applyFont="1" applyFill="1" applyBorder="1" applyAlignment="1">
      <alignment horizontal="center" vertical="center"/>
    </xf>
    <xf numFmtId="0" fontId="80" fillId="0" borderId="3" xfId="0" applyFont="1" applyFill="1" applyBorder="1" applyAlignment="1">
      <alignment horizontal="center" vertical="center" wrapText="1"/>
    </xf>
    <xf numFmtId="0" fontId="80" fillId="0" borderId="3" xfId="0" applyFont="1" applyFill="1" applyBorder="1" applyAlignment="1">
      <alignment horizontal="center" vertical="center"/>
    </xf>
    <xf numFmtId="0" fontId="74" fillId="0" borderId="0" xfId="0" applyFont="1"/>
    <xf numFmtId="0" fontId="70" fillId="0" borderId="0" xfId="0" applyFont="1" applyFill="1" applyBorder="1" applyAlignment="1">
      <alignment vertical="center" wrapText="1"/>
    </xf>
    <xf numFmtId="0" fontId="73" fillId="0" borderId="3" xfId="0" applyFont="1" applyFill="1" applyBorder="1" applyAlignment="1" applyProtection="1">
      <alignment horizontal="left" vertical="center" wrapText="1"/>
      <protection locked="0"/>
    </xf>
    <xf numFmtId="0" fontId="70" fillId="0" borderId="3" xfId="0" applyFont="1" applyFill="1" applyBorder="1" applyAlignment="1" applyProtection="1">
      <alignment horizontal="left" vertical="center" wrapText="1"/>
      <protection locked="0"/>
    </xf>
    <xf numFmtId="0" fontId="73" fillId="0" borderId="0" xfId="0" applyFont="1" applyFill="1" applyBorder="1" applyAlignment="1">
      <alignment vertical="center"/>
    </xf>
    <xf numFmtId="0" fontId="79" fillId="0" borderId="0" xfId="0" applyFont="1" applyFill="1" applyBorder="1" applyAlignment="1">
      <alignment horizontal="center" vertical="center" wrapText="1"/>
    </xf>
    <xf numFmtId="0" fontId="80" fillId="0" borderId="0" xfId="0" applyFont="1" applyFill="1" applyBorder="1" applyAlignment="1">
      <alignment vertical="center"/>
    </xf>
    <xf numFmtId="0" fontId="80" fillId="0" borderId="0" xfId="0" applyFont="1" applyFill="1" applyBorder="1" applyAlignment="1">
      <alignment horizontal="center" vertical="center" wrapText="1"/>
    </xf>
    <xf numFmtId="0" fontId="80" fillId="0" borderId="13" xfId="0" applyFont="1" applyFill="1" applyBorder="1" applyAlignment="1">
      <alignment horizontal="center" vertical="center" wrapText="1"/>
    </xf>
    <xf numFmtId="0" fontId="79" fillId="0" borderId="0" xfId="0" applyFont="1" applyFill="1" applyBorder="1" applyAlignment="1">
      <alignment vertical="center"/>
    </xf>
    <xf numFmtId="0" fontId="80" fillId="0" borderId="3" xfId="0" applyFont="1" applyFill="1" applyBorder="1" applyAlignment="1">
      <alignment horizontal="left" vertical="center" wrapText="1"/>
    </xf>
    <xf numFmtId="0" fontId="80" fillId="0" borderId="3" xfId="0" quotePrefix="1" applyFont="1" applyFill="1" applyBorder="1" applyAlignment="1">
      <alignment horizontal="center" vertical="center"/>
    </xf>
    <xf numFmtId="3" fontId="80" fillId="0" borderId="3" xfId="0" quotePrefix="1" applyNumberFormat="1" applyFont="1" applyFill="1" applyBorder="1" applyAlignment="1">
      <alignment horizontal="center" vertical="center" wrapText="1"/>
    </xf>
    <xf numFmtId="171" fontId="80" fillId="0" borderId="3" xfId="0" quotePrefix="1" applyNumberFormat="1" applyFont="1" applyFill="1" applyBorder="1" applyAlignment="1">
      <alignment horizontal="center" vertical="center" wrapText="1"/>
    </xf>
    <xf numFmtId="49" fontId="80" fillId="0" borderId="3" xfId="0" quotePrefix="1" applyNumberFormat="1" applyFont="1" applyFill="1" applyBorder="1" applyAlignment="1">
      <alignment horizontal="left" vertical="center" wrapText="1"/>
    </xf>
    <xf numFmtId="3" fontId="80" fillId="0" borderId="3" xfId="0" applyNumberFormat="1" applyFont="1" applyFill="1" applyBorder="1" applyAlignment="1">
      <alignment horizontal="center" vertical="center" wrapText="1"/>
    </xf>
    <xf numFmtId="171" fontId="80" fillId="0" borderId="3" xfId="0" applyNumberFormat="1" applyFont="1" applyFill="1" applyBorder="1" applyAlignment="1">
      <alignment horizontal="center" vertical="center" wrapText="1"/>
    </xf>
    <xf numFmtId="49" fontId="80" fillId="0" borderId="3" xfId="0" applyNumberFormat="1" applyFont="1" applyFill="1" applyBorder="1" applyAlignment="1">
      <alignment horizontal="left" vertical="center" wrapText="1"/>
    </xf>
    <xf numFmtId="0" fontId="80" fillId="0" borderId="0" xfId="0" applyFont="1" applyFill="1" applyAlignment="1">
      <alignment vertical="center"/>
    </xf>
    <xf numFmtId="0" fontId="79" fillId="0" borderId="3" xfId="0" applyFont="1" applyFill="1" applyBorder="1" applyAlignment="1">
      <alignment horizontal="left" vertical="center" wrapText="1"/>
    </xf>
    <xf numFmtId="0" fontId="79" fillId="0" borderId="3" xfId="0" quotePrefix="1" applyFont="1" applyFill="1" applyBorder="1" applyAlignment="1">
      <alignment horizontal="center" vertical="center"/>
    </xf>
    <xf numFmtId="49" fontId="79" fillId="0" borderId="3" xfId="0" quotePrefix="1" applyNumberFormat="1" applyFont="1" applyFill="1" applyBorder="1" applyAlignment="1">
      <alignment horizontal="left" vertical="center" wrapText="1"/>
    </xf>
    <xf numFmtId="0" fontId="80" fillId="0" borderId="3" xfId="0" applyFont="1" applyFill="1" applyBorder="1" applyAlignment="1">
      <alignment horizontal="left" vertical="center" wrapText="1" shrinkToFit="1"/>
    </xf>
    <xf numFmtId="0" fontId="80" fillId="0" borderId="3" xfId="182" applyFont="1" applyFill="1" applyBorder="1" applyAlignment="1">
      <alignment horizontal="left" vertical="center" wrapText="1"/>
      <protection locked="0"/>
    </xf>
    <xf numFmtId="0" fontId="80" fillId="0" borderId="3" xfId="0" applyFont="1" applyFill="1" applyBorder="1" applyAlignment="1" applyProtection="1">
      <alignment horizontal="left" vertical="center" wrapText="1"/>
      <protection locked="0"/>
    </xf>
    <xf numFmtId="0" fontId="80" fillId="0" borderId="3" xfId="0" applyFont="1" applyFill="1" applyBorder="1" applyAlignment="1">
      <alignment horizontal="center"/>
    </xf>
    <xf numFmtId="0" fontId="80" fillId="0" borderId="3" xfId="0" quotePrefix="1" applyFont="1" applyFill="1" applyBorder="1" applyAlignment="1">
      <alignment horizontal="center"/>
    </xf>
    <xf numFmtId="0" fontId="79" fillId="0" borderId="3" xfId="0" quotePrefix="1" applyFont="1" applyFill="1" applyBorder="1" applyAlignment="1">
      <alignment horizontal="center"/>
    </xf>
    <xf numFmtId="0" fontId="81" fillId="0" borderId="3" xfId="245" applyFont="1" applyFill="1" applyBorder="1" applyAlignment="1">
      <alignment horizontal="left" vertical="center" wrapText="1"/>
    </xf>
    <xf numFmtId="0" fontId="83" fillId="0" borderId="0" xfId="0" applyFont="1" applyFill="1" applyBorder="1" applyAlignment="1">
      <alignment horizontal="left" wrapText="1"/>
    </xf>
    <xf numFmtId="0" fontId="83" fillId="0" borderId="0" xfId="0" applyFont="1" applyFill="1" applyBorder="1" applyAlignment="1">
      <alignment horizontal="left"/>
    </xf>
    <xf numFmtId="0" fontId="65" fillId="0" borderId="0" xfId="0" quotePrefix="1" applyFont="1" applyFill="1" applyBorder="1" applyAlignment="1">
      <alignment horizontal="center" vertical="center"/>
    </xf>
    <xf numFmtId="0" fontId="69" fillId="0" borderId="0" xfId="0" applyFont="1" applyFill="1" applyBorder="1" applyAlignment="1">
      <alignment horizontal="left" vertical="center" wrapText="1"/>
    </xf>
    <xf numFmtId="0" fontId="68" fillId="0" borderId="0" xfId="0" applyFont="1" applyFill="1" applyBorder="1" applyAlignment="1">
      <alignment horizontal="left" vertical="center" wrapText="1"/>
    </xf>
    <xf numFmtId="3" fontId="80" fillId="0" borderId="0" xfId="0" applyNumberFormat="1" applyFont="1" applyFill="1" applyAlignment="1">
      <alignment horizontal="center" vertical="center"/>
    </xf>
    <xf numFmtId="0" fontId="70" fillId="0" borderId="0" xfId="0" applyFont="1" applyFill="1" applyBorder="1" applyAlignment="1" applyProtection="1">
      <alignment vertical="center"/>
      <protection locked="0"/>
    </xf>
    <xf numFmtId="0" fontId="70" fillId="0" borderId="0" xfId="0" applyFont="1" applyFill="1" applyBorder="1" applyAlignment="1" applyProtection="1">
      <alignment horizontal="right" vertical="center"/>
      <protection locked="0"/>
    </xf>
    <xf numFmtId="0" fontId="70" fillId="0" borderId="0" xfId="0" applyFont="1" applyFill="1" applyBorder="1" applyAlignment="1" applyProtection="1">
      <alignment horizontal="center" vertical="center"/>
      <protection locked="0"/>
    </xf>
    <xf numFmtId="0" fontId="75" fillId="0" borderId="0" xfId="0" applyFont="1" applyFill="1" applyBorder="1" applyAlignment="1" applyProtection="1">
      <alignment vertical="center"/>
      <protection locked="0"/>
    </xf>
    <xf numFmtId="0" fontId="70" fillId="0" borderId="0" xfId="0" applyFont="1" applyFill="1" applyBorder="1" applyAlignment="1" applyProtection="1">
      <alignment vertical="center" wrapText="1"/>
      <protection locked="0"/>
    </xf>
    <xf numFmtId="0" fontId="70" fillId="0" borderId="0" xfId="0" applyFont="1" applyFill="1" applyBorder="1" applyAlignment="1" applyProtection="1">
      <alignment horizontal="left" vertical="center" wrapText="1"/>
      <protection locked="0"/>
    </xf>
    <xf numFmtId="0" fontId="70" fillId="0" borderId="0" xfId="0" applyFont="1" applyFill="1" applyAlignment="1" applyProtection="1">
      <alignment horizontal="center" vertical="center"/>
      <protection locked="0"/>
    </xf>
    <xf numFmtId="0" fontId="70" fillId="0" borderId="14" xfId="0" applyFont="1" applyFill="1" applyBorder="1" applyAlignment="1" applyProtection="1">
      <alignment vertical="center"/>
      <protection locked="0"/>
    </xf>
    <xf numFmtId="0" fontId="70" fillId="0" borderId="17" xfId="0" applyFont="1" applyFill="1" applyBorder="1" applyAlignment="1" applyProtection="1">
      <alignment vertical="center"/>
      <protection locked="0"/>
    </xf>
    <xf numFmtId="0" fontId="70" fillId="0" borderId="3" xfId="0" applyFont="1" applyFill="1" applyBorder="1" applyAlignment="1" applyProtection="1">
      <alignment horizontal="left" vertical="center"/>
      <protection locked="0"/>
    </xf>
    <xf numFmtId="0" fontId="70" fillId="0" borderId="3" xfId="0" applyFont="1" applyFill="1" applyBorder="1" applyAlignment="1" applyProtection="1">
      <alignment horizontal="center" vertical="center"/>
      <protection locked="0"/>
    </xf>
    <xf numFmtId="0" fontId="70" fillId="0" borderId="14" xfId="0" applyFont="1" applyFill="1" applyBorder="1" applyAlignment="1" applyProtection="1">
      <alignment vertical="center" wrapText="1"/>
      <protection locked="0"/>
    </xf>
    <xf numFmtId="0" fontId="70" fillId="0" borderId="17" xfId="0" applyFont="1" applyFill="1" applyBorder="1" applyAlignment="1" applyProtection="1">
      <alignment vertical="center" wrapText="1"/>
      <protection locked="0"/>
    </xf>
    <xf numFmtId="0" fontId="70" fillId="0" borderId="3" xfId="0" applyFont="1" applyFill="1" applyBorder="1" applyAlignment="1" applyProtection="1">
      <alignment vertical="center"/>
      <protection locked="0"/>
    </xf>
    <xf numFmtId="0" fontId="70" fillId="0" borderId="3" xfId="0" applyFont="1" applyFill="1" applyBorder="1" applyAlignment="1" applyProtection="1">
      <alignment vertical="center" wrapText="1"/>
      <protection locked="0"/>
    </xf>
    <xf numFmtId="0" fontId="70" fillId="0" borderId="18" xfId="0" applyFont="1" applyFill="1" applyBorder="1" applyAlignment="1" applyProtection="1">
      <alignment vertical="center" wrapText="1"/>
      <protection locked="0"/>
    </xf>
    <xf numFmtId="0" fontId="70" fillId="0" borderId="18" xfId="0" applyFont="1" applyFill="1" applyBorder="1" applyAlignment="1" applyProtection="1">
      <alignment vertical="center"/>
      <protection locked="0"/>
    </xf>
    <xf numFmtId="0" fontId="70" fillId="0" borderId="0" xfId="0" applyFont="1" applyFill="1" applyBorder="1" applyAlignment="1" applyProtection="1">
      <alignment horizontal="left" vertical="center"/>
      <protection locked="0"/>
    </xf>
    <xf numFmtId="0" fontId="73" fillId="0" borderId="0" xfId="0" applyFont="1" applyFill="1" applyBorder="1" applyAlignment="1" applyProtection="1">
      <alignment horizontal="center" vertical="center"/>
      <protection locked="0"/>
    </xf>
    <xf numFmtId="0" fontId="70" fillId="0" borderId="0" xfId="0" applyFont="1" applyFill="1" applyAlignment="1" applyProtection="1">
      <alignment horizontal="left" vertical="center"/>
      <protection locked="0"/>
    </xf>
    <xf numFmtId="3" fontId="70" fillId="29" borderId="3" xfId="0" applyNumberFormat="1" applyFont="1" applyFill="1" applyBorder="1" applyAlignment="1" applyProtection="1">
      <alignment horizontal="center" vertical="center" wrapText="1"/>
      <protection locked="0"/>
    </xf>
    <xf numFmtId="171" fontId="70" fillId="29" borderId="3" xfId="0" applyNumberFormat="1" applyFont="1" applyFill="1" applyBorder="1" applyAlignment="1" applyProtection="1">
      <alignment horizontal="center" vertical="center" wrapText="1"/>
      <protection locked="0"/>
    </xf>
    <xf numFmtId="0" fontId="69" fillId="0" borderId="0" xfId="0" applyFont="1" applyFill="1" applyBorder="1" applyAlignment="1" applyProtection="1">
      <alignment horizontal="left" vertical="center" wrapText="1"/>
      <protection locked="0"/>
    </xf>
    <xf numFmtId="0" fontId="70" fillId="0" borderId="0" xfId="0" quotePrefix="1" applyFont="1" applyFill="1" applyBorder="1" applyAlignment="1" applyProtection="1">
      <alignment horizontal="center" vertical="center"/>
      <protection locked="0"/>
    </xf>
    <xf numFmtId="0" fontId="70" fillId="0" borderId="0" xfId="0" applyFont="1" applyFill="1" applyAlignment="1" applyProtection="1">
      <alignment vertical="center"/>
      <protection locked="0"/>
    </xf>
    <xf numFmtId="0" fontId="70" fillId="0" borderId="3" xfId="0" applyFont="1" applyFill="1" applyBorder="1" applyAlignment="1" applyProtection="1">
      <alignment horizontal="center" vertical="center"/>
    </xf>
    <xf numFmtId="0" fontId="70" fillId="0" borderId="3" xfId="0" applyFont="1" applyFill="1" applyBorder="1" applyAlignment="1" applyProtection="1">
      <alignment horizontal="center" vertical="center" wrapText="1"/>
    </xf>
    <xf numFmtId="0" fontId="70" fillId="0" borderId="13" xfId="0" applyFont="1" applyFill="1" applyBorder="1" applyAlignment="1" applyProtection="1">
      <alignment horizontal="center" vertical="center" wrapText="1"/>
    </xf>
    <xf numFmtId="0" fontId="70" fillId="0" borderId="3" xfId="182" applyFont="1" applyFill="1" applyBorder="1" applyAlignment="1" applyProtection="1">
      <alignment horizontal="left" vertical="center" wrapText="1"/>
    </xf>
    <xf numFmtId="3" fontId="70" fillId="29" borderId="3" xfId="0" applyNumberFormat="1" applyFont="1" applyFill="1" applyBorder="1" applyAlignment="1" applyProtection="1">
      <alignment horizontal="center" vertical="center" wrapText="1"/>
    </xf>
    <xf numFmtId="171" fontId="70" fillId="29" borderId="3" xfId="0" applyNumberFormat="1" applyFont="1" applyFill="1" applyBorder="1" applyAlignment="1" applyProtection="1">
      <alignment horizontal="center" vertical="center" wrapText="1"/>
    </xf>
    <xf numFmtId="0" fontId="73" fillId="0" borderId="3" xfId="182" applyFont="1" applyFill="1" applyBorder="1" applyAlignment="1" applyProtection="1">
      <alignment horizontal="left" vertical="center" wrapText="1"/>
    </xf>
    <xf numFmtId="0" fontId="73" fillId="0" borderId="3" xfId="0" applyFont="1" applyFill="1" applyBorder="1" applyAlignment="1" applyProtection="1">
      <alignment horizontal="left" vertical="center" wrapText="1"/>
    </xf>
    <xf numFmtId="0" fontId="70" fillId="0" borderId="3" xfId="0" applyFont="1" applyFill="1" applyBorder="1" applyAlignment="1" applyProtection="1">
      <alignment horizontal="left" vertical="center" wrapText="1"/>
    </xf>
    <xf numFmtId="0" fontId="70" fillId="0" borderId="3" xfId="245" applyFont="1" applyFill="1" applyBorder="1" applyAlignment="1" applyProtection="1">
      <alignment horizontal="left" vertical="center" wrapText="1"/>
    </xf>
    <xf numFmtId="3" fontId="70" fillId="0" borderId="3" xfId="0" applyNumberFormat="1" applyFont="1" applyFill="1" applyBorder="1" applyAlignment="1" applyProtection="1">
      <alignment horizontal="center" vertical="center" wrapText="1"/>
    </xf>
    <xf numFmtId="171" fontId="70" fillId="0" borderId="3" xfId="0" applyNumberFormat="1" applyFont="1" applyFill="1" applyBorder="1" applyAlignment="1" applyProtection="1">
      <alignment horizontal="center" vertical="center" wrapText="1"/>
    </xf>
    <xf numFmtId="0" fontId="65" fillId="0" borderId="0" xfId="0" applyFont="1" applyFill="1" applyBorder="1" applyAlignment="1">
      <alignment vertical="center"/>
    </xf>
    <xf numFmtId="0" fontId="80" fillId="0" borderId="3" xfId="0" applyFont="1" applyFill="1" applyBorder="1" applyAlignment="1">
      <alignment horizontal="center" vertical="center"/>
    </xf>
    <xf numFmtId="3" fontId="80" fillId="30" borderId="3" xfId="0" quotePrefix="1" applyNumberFormat="1" applyFont="1" applyFill="1" applyBorder="1" applyAlignment="1">
      <alignment horizontal="center" vertical="center" wrapText="1"/>
    </xf>
    <xf numFmtId="1" fontId="5" fillId="22" borderId="3" xfId="0" applyNumberFormat="1" applyFont="1" applyFill="1" applyBorder="1" applyAlignment="1" applyProtection="1">
      <alignment horizontal="center" vertical="center" wrapText="1"/>
      <protection locked="0"/>
    </xf>
    <xf numFmtId="3" fontId="65" fillId="30" borderId="3" xfId="0" applyNumberFormat="1" applyFont="1" applyFill="1" applyBorder="1" applyAlignment="1">
      <alignment horizontal="center" vertical="center" wrapText="1"/>
    </xf>
    <xf numFmtId="3" fontId="70" fillId="30" borderId="3" xfId="0" applyNumberFormat="1" applyFont="1" applyFill="1" applyBorder="1" applyAlignment="1" applyProtection="1">
      <alignment horizontal="center" vertical="center" wrapText="1"/>
      <protection locked="0"/>
    </xf>
    <xf numFmtId="0" fontId="87" fillId="0" borderId="0" xfId="0" applyFont="1" applyFill="1" applyAlignment="1" applyProtection="1">
      <alignment vertical="center"/>
      <protection locked="0"/>
    </xf>
    <xf numFmtId="3" fontId="65" fillId="0" borderId="3" xfId="0" applyNumberFormat="1" applyFont="1" applyFill="1" applyBorder="1" applyAlignment="1">
      <alignment horizontal="center" vertical="center" wrapText="1"/>
    </xf>
    <xf numFmtId="0" fontId="5" fillId="0" borderId="3" xfId="0" applyNumberFormat="1" applyFont="1" applyFill="1" applyBorder="1" applyAlignment="1" applyProtection="1">
      <alignment horizontal="center" vertical="center" wrapText="1"/>
      <protection locked="0"/>
    </xf>
    <xf numFmtId="170" fontId="5" fillId="0" borderId="3" xfId="0" applyNumberFormat="1" applyFont="1" applyFill="1" applyBorder="1" applyAlignment="1" applyProtection="1">
      <alignment horizontal="left" vertical="center" wrapText="1"/>
      <protection locked="0"/>
    </xf>
    <xf numFmtId="0" fontId="5" fillId="0" borderId="3" xfId="0" applyNumberFormat="1" applyFont="1" applyFill="1" applyBorder="1" applyAlignment="1">
      <alignment horizontal="center" vertical="center"/>
    </xf>
    <xf numFmtId="3" fontId="65" fillId="30" borderId="3" xfId="0" quotePrefix="1" applyNumberFormat="1" applyFont="1" applyFill="1" applyBorder="1" applyAlignment="1">
      <alignment horizontal="center" vertical="center" wrapText="1"/>
    </xf>
    <xf numFmtId="0" fontId="65" fillId="30" borderId="3" xfId="245" applyFont="1" applyFill="1" applyBorder="1" applyAlignment="1">
      <alignment horizontal="left" vertical="center" wrapText="1"/>
    </xf>
    <xf numFmtId="0" fontId="65" fillId="30" borderId="0" xfId="0" applyFont="1" applyFill="1" applyAlignment="1">
      <alignment horizontal="left" vertical="center"/>
    </xf>
    <xf numFmtId="0" fontId="80" fillId="30" borderId="0" xfId="0" applyFont="1" applyFill="1" applyBorder="1" applyAlignment="1">
      <alignment horizontal="center" vertical="center" wrapText="1"/>
    </xf>
    <xf numFmtId="0" fontId="80" fillId="30" borderId="3" xfId="0" applyFont="1" applyFill="1" applyBorder="1" applyAlignment="1">
      <alignment horizontal="center" vertical="center" wrapText="1"/>
    </xf>
    <xf numFmtId="0" fontId="65" fillId="30" borderId="0" xfId="0" applyFont="1" applyFill="1" applyBorder="1" applyAlignment="1">
      <alignment vertical="center"/>
    </xf>
    <xf numFmtId="0" fontId="65" fillId="30" borderId="0" xfId="0" applyFont="1" applyFill="1" applyBorder="1" applyAlignment="1">
      <alignment horizontal="center" vertical="center"/>
    </xf>
    <xf numFmtId="3" fontId="4" fillId="0" borderId="0" xfId="0" quotePrefix="1" applyNumberFormat="1" applyFont="1" applyFill="1" applyBorder="1" applyAlignment="1">
      <alignment horizontal="center" vertical="center"/>
    </xf>
    <xf numFmtId="0" fontId="65" fillId="0" borderId="3" xfId="0" applyFont="1" applyFill="1" applyBorder="1" applyAlignment="1">
      <alignment horizontal="center" vertical="center"/>
    </xf>
    <xf numFmtId="0" fontId="4" fillId="30" borderId="0" xfId="0" quotePrefix="1" applyFont="1" applyFill="1" applyBorder="1" applyAlignment="1">
      <alignment horizontal="center" vertical="center"/>
    </xf>
    <xf numFmtId="1" fontId="5" fillId="30" borderId="3" xfId="0" applyNumberFormat="1" applyFont="1" applyFill="1" applyBorder="1" applyAlignment="1" applyProtection="1">
      <alignment horizontal="center" vertical="center" wrapText="1"/>
      <protection locked="0"/>
    </xf>
    <xf numFmtId="1" fontId="5" fillId="30" borderId="3" xfId="0" applyNumberFormat="1" applyFont="1" applyFill="1" applyBorder="1" applyAlignment="1" applyProtection="1">
      <alignment horizontal="center" vertical="center" wrapText="1"/>
    </xf>
    <xf numFmtId="0" fontId="5" fillId="30" borderId="0" xfId="0" applyFont="1" applyFill="1" applyAlignment="1">
      <alignment vertical="center"/>
    </xf>
    <xf numFmtId="0" fontId="5" fillId="30" borderId="0" xfId="0" applyFont="1" applyFill="1" applyBorder="1" applyAlignment="1">
      <alignment horizontal="right" vertical="center"/>
    </xf>
    <xf numFmtId="0" fontId="5" fillId="30" borderId="3" xfId="0" applyFont="1" applyFill="1" applyBorder="1" applyAlignment="1">
      <alignment horizontal="center" vertical="center" wrapText="1"/>
    </xf>
    <xf numFmtId="171" fontId="5" fillId="30" borderId="0" xfId="0" applyNumberFormat="1" applyFont="1" applyFill="1" applyBorder="1" applyAlignment="1">
      <alignment horizontal="center" vertical="center" wrapText="1"/>
    </xf>
    <xf numFmtId="0" fontId="5" fillId="31" borderId="0" xfId="0" applyFont="1" applyFill="1" applyAlignment="1">
      <alignment vertical="center"/>
    </xf>
    <xf numFmtId="0" fontId="9" fillId="31" borderId="0" xfId="245" applyFont="1" applyFill="1"/>
    <xf numFmtId="3" fontId="5" fillId="31" borderId="0" xfId="0" applyNumberFormat="1" applyFont="1" applyFill="1" applyAlignment="1">
      <alignment vertical="center"/>
    </xf>
    <xf numFmtId="0" fontId="4" fillId="31" borderId="0" xfId="0" applyFont="1" applyFill="1" applyAlignment="1">
      <alignment vertical="center"/>
    </xf>
    <xf numFmtId="3" fontId="4" fillId="31" borderId="0" xfId="0" applyNumberFormat="1" applyFont="1" applyFill="1" applyAlignment="1">
      <alignment vertical="center"/>
    </xf>
    <xf numFmtId="0" fontId="5" fillId="31" borderId="0" xfId="0" applyFont="1" applyFill="1" applyBorder="1" applyAlignment="1">
      <alignment vertical="center"/>
    </xf>
    <xf numFmtId="0" fontId="65" fillId="31" borderId="0" xfId="0" applyFont="1" applyFill="1" applyAlignment="1">
      <alignment vertical="center"/>
    </xf>
    <xf numFmtId="0" fontId="80" fillId="31" borderId="0" xfId="0" applyFont="1" applyFill="1" applyBorder="1" applyAlignment="1">
      <alignment vertical="center"/>
    </xf>
    <xf numFmtId="0" fontId="65" fillId="32" borderId="0" xfId="0" applyFont="1" applyFill="1" applyAlignment="1">
      <alignment vertical="center"/>
    </xf>
    <xf numFmtId="0" fontId="80" fillId="30" borderId="0" xfId="0" applyFont="1" applyFill="1" applyAlignment="1">
      <alignment vertical="center"/>
    </xf>
    <xf numFmtId="0" fontId="80" fillId="30" borderId="3" xfId="0" applyFont="1" applyFill="1" applyBorder="1" applyAlignment="1">
      <alignment horizontal="left" vertical="center" wrapText="1"/>
    </xf>
    <xf numFmtId="0" fontId="80" fillId="30" borderId="3" xfId="0" quotePrefix="1" applyFont="1" applyFill="1" applyBorder="1" applyAlignment="1">
      <alignment horizontal="center" vertical="center"/>
    </xf>
    <xf numFmtId="0" fontId="65" fillId="30" borderId="0" xfId="245" applyFont="1" applyFill="1" applyBorder="1" applyAlignment="1">
      <alignment vertical="center"/>
    </xf>
    <xf numFmtId="3" fontId="65" fillId="0" borderId="3" xfId="0" applyNumberFormat="1" applyFont="1" applyFill="1" applyBorder="1" applyAlignment="1">
      <alignment horizontal="center" vertical="center" wrapText="1"/>
    </xf>
    <xf numFmtId="171" fontId="65" fillId="0" borderId="3" xfId="0" applyNumberFormat="1" applyFont="1" applyFill="1" applyBorder="1" applyAlignment="1">
      <alignment horizontal="center" vertical="center" wrapText="1"/>
    </xf>
    <xf numFmtId="171" fontId="88" fillId="0" borderId="3" xfId="0" applyNumberFormat="1" applyFont="1" applyFill="1" applyBorder="1" applyAlignment="1">
      <alignment horizontal="center" vertical="center" wrapText="1"/>
    </xf>
    <xf numFmtId="0" fontId="65" fillId="0" borderId="0" xfId="0" applyFont="1" applyFill="1" applyBorder="1" applyAlignment="1">
      <alignment vertical="center"/>
    </xf>
    <xf numFmtId="0" fontId="65" fillId="0" borderId="0" xfId="0" applyFont="1" applyFill="1" applyBorder="1" applyAlignment="1">
      <alignment vertical="center"/>
    </xf>
    <xf numFmtId="3" fontId="5" fillId="0" borderId="0" xfId="0" applyNumberFormat="1" applyFont="1" applyFill="1" applyAlignment="1">
      <alignment vertical="center"/>
    </xf>
    <xf numFmtId="3" fontId="65" fillId="0" borderId="3" xfId="0" applyNumberFormat="1" applyFont="1" applyFill="1" applyBorder="1" applyAlignment="1">
      <alignment horizontal="center" vertical="center" wrapText="1"/>
    </xf>
    <xf numFmtId="1" fontId="70" fillId="30" borderId="3" xfId="0" applyNumberFormat="1" applyFont="1" applyFill="1" applyBorder="1" applyAlignment="1" applyProtection="1">
      <alignment horizontal="center" vertical="center" wrapText="1"/>
    </xf>
    <xf numFmtId="1" fontId="70" fillId="30" borderId="3" xfId="0" applyNumberFormat="1" applyFont="1" applyFill="1" applyBorder="1" applyAlignment="1" applyProtection="1">
      <alignment horizontal="center" vertical="center" wrapText="1"/>
      <protection locked="0"/>
    </xf>
    <xf numFmtId="3" fontId="65" fillId="0" borderId="3" xfId="0" applyNumberFormat="1" applyFont="1" applyFill="1" applyBorder="1" applyAlignment="1">
      <alignment horizontal="center" vertical="center"/>
    </xf>
    <xf numFmtId="1" fontId="65" fillId="0" borderId="3" xfId="0" applyNumberFormat="1" applyFont="1" applyFill="1" applyBorder="1" applyAlignment="1">
      <alignment horizontal="center" vertical="center"/>
    </xf>
    <xf numFmtId="3" fontId="85" fillId="0" borderId="3" xfId="245"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3" fontId="92" fillId="29" borderId="3" xfId="0" applyNumberFormat="1" applyFont="1" applyFill="1" applyBorder="1" applyAlignment="1" applyProtection="1">
      <alignment horizontal="center" vertical="center" wrapText="1"/>
    </xf>
    <xf numFmtId="0" fontId="80" fillId="0" borderId="3" xfId="0" applyFont="1" applyFill="1" applyBorder="1" applyAlignment="1">
      <alignment horizontal="center" vertical="center"/>
    </xf>
    <xf numFmtId="0" fontId="93" fillId="0" borderId="0" xfId="0" applyFont="1" applyFill="1" applyBorder="1" applyAlignment="1">
      <alignment vertical="center"/>
    </xf>
    <xf numFmtId="0" fontId="94" fillId="0" borderId="0" xfId="0" applyFont="1" applyFill="1" applyBorder="1" applyAlignment="1">
      <alignment vertical="center"/>
    </xf>
    <xf numFmtId="0" fontId="95" fillId="0" borderId="0" xfId="0" applyFont="1" applyFill="1" applyBorder="1" applyAlignment="1">
      <alignment vertical="center"/>
    </xf>
    <xf numFmtId="0" fontId="96" fillId="0" borderId="0" xfId="0" applyFont="1" applyFill="1" applyBorder="1" applyAlignment="1">
      <alignment vertical="center"/>
    </xf>
    <xf numFmtId="0" fontId="89" fillId="0" borderId="0" xfId="0" applyFont="1" applyFill="1" applyBorder="1" applyAlignment="1">
      <alignment vertical="center"/>
    </xf>
    <xf numFmtId="0" fontId="97" fillId="30" borderId="0" xfId="245" applyFont="1" applyFill="1" applyBorder="1" applyAlignment="1">
      <alignment vertical="center" wrapText="1"/>
    </xf>
    <xf numFmtId="0" fontId="96" fillId="30" borderId="0" xfId="245" applyFont="1" applyFill="1" applyBorder="1" applyAlignment="1">
      <alignment vertical="center" wrapText="1"/>
    </xf>
    <xf numFmtId="0" fontId="90" fillId="0" borderId="0" xfId="245" applyFont="1" applyFill="1" applyBorder="1" applyAlignment="1">
      <alignment vertical="center"/>
    </xf>
    <xf numFmtId="0" fontId="91" fillId="30" borderId="0" xfId="245" applyFont="1" applyFill="1" applyBorder="1" applyAlignment="1">
      <alignment vertical="center" wrapText="1"/>
    </xf>
    <xf numFmtId="0" fontId="65" fillId="0" borderId="0" xfId="0" applyFont="1" applyFill="1" applyBorder="1" applyAlignment="1">
      <alignment horizontal="center" vertical="center"/>
    </xf>
    <xf numFmtId="0" fontId="80" fillId="0" borderId="3" xfId="0" applyFont="1" applyFill="1" applyBorder="1" applyAlignment="1">
      <alignment horizontal="center" vertical="center"/>
    </xf>
    <xf numFmtId="0" fontId="65" fillId="0" borderId="0" xfId="0" applyFont="1" applyFill="1" applyBorder="1" applyAlignment="1">
      <alignment horizontal="left" vertical="center" wrapText="1"/>
    </xf>
    <xf numFmtId="0" fontId="65" fillId="0" borderId="0" xfId="0" applyFont="1" applyFill="1" applyAlignment="1">
      <alignment horizontal="center" vertical="center"/>
    </xf>
    <xf numFmtId="0" fontId="68" fillId="0" borderId="0" xfId="0" applyFont="1" applyFill="1" applyBorder="1" applyAlignment="1">
      <alignment horizontal="center" vertical="center"/>
    </xf>
    <xf numFmtId="0" fontId="65" fillId="0" borderId="3" xfId="0" applyFont="1" applyFill="1" applyBorder="1" applyAlignment="1">
      <alignment horizontal="center" vertical="center" wrapText="1"/>
    </xf>
    <xf numFmtId="0" fontId="65" fillId="0" borderId="0" xfId="0" applyFont="1" applyFill="1" applyBorder="1" applyAlignment="1">
      <alignment vertical="center"/>
    </xf>
    <xf numFmtId="3" fontId="65" fillId="0" borderId="3" xfId="0" applyNumberFormat="1" applyFont="1" applyFill="1" applyBorder="1" applyAlignment="1">
      <alignment horizontal="center" vertical="center" wrapText="1"/>
    </xf>
    <xf numFmtId="0" fontId="65" fillId="0" borderId="3" xfId="0" applyFont="1" applyFill="1" applyBorder="1" applyAlignment="1">
      <alignment horizontal="center" vertical="center"/>
    </xf>
    <xf numFmtId="171" fontId="65" fillId="0" borderId="3" xfId="0" applyNumberFormat="1" applyFont="1" applyFill="1" applyBorder="1" applyAlignment="1">
      <alignment horizontal="center" vertical="center" wrapText="1"/>
    </xf>
    <xf numFmtId="49" fontId="65" fillId="0" borderId="3" xfId="0" applyNumberFormat="1" applyFont="1" applyFill="1" applyBorder="1" applyAlignment="1">
      <alignment horizontal="left" vertical="center" wrapText="1"/>
    </xf>
    <xf numFmtId="0" fontId="65" fillId="0" borderId="14" xfId="0" applyFont="1" applyFill="1" applyBorder="1" applyAlignment="1">
      <alignment horizontal="center" vertical="center"/>
    </xf>
    <xf numFmtId="0" fontId="65" fillId="0" borderId="3" xfId="0" applyFont="1" applyFill="1" applyBorder="1" applyAlignment="1">
      <alignment horizontal="left" vertical="center" wrapText="1"/>
    </xf>
    <xf numFmtId="0" fontId="65" fillId="0" borderId="0" xfId="0" applyFont="1" applyFill="1" applyAlignment="1">
      <alignment vertical="center"/>
    </xf>
    <xf numFmtId="170" fontId="86" fillId="0" borderId="3" xfId="0" quotePrefix="1" applyNumberFormat="1" applyFont="1" applyFill="1" applyBorder="1" applyAlignment="1">
      <alignment horizontal="center" vertical="center" wrapText="1"/>
    </xf>
    <xf numFmtId="170" fontId="86" fillId="0" borderId="3" xfId="0" applyNumberFormat="1" applyFont="1" applyFill="1" applyBorder="1" applyAlignment="1">
      <alignment horizontal="center" vertical="center" wrapText="1"/>
    </xf>
    <xf numFmtId="3" fontId="79" fillId="0" borderId="3" xfId="0" quotePrefix="1" applyNumberFormat="1" applyFont="1" applyFill="1" applyBorder="1" applyAlignment="1">
      <alignment horizontal="center" vertical="center" wrapText="1"/>
    </xf>
    <xf numFmtId="3" fontId="68" fillId="0" borderId="3" xfId="245" applyNumberFormat="1" applyFont="1" applyFill="1" applyBorder="1" applyAlignment="1">
      <alignment horizontal="center" vertical="center" wrapText="1"/>
    </xf>
    <xf numFmtId="3" fontId="5" fillId="0" borderId="3" xfId="0" applyNumberFormat="1" applyFont="1" applyFill="1" applyBorder="1" applyAlignment="1">
      <alignment horizontal="center" vertical="center"/>
    </xf>
    <xf numFmtId="1" fontId="5" fillId="0" borderId="3" xfId="0" applyNumberFormat="1" applyFont="1" applyFill="1" applyBorder="1" applyAlignment="1">
      <alignment horizontal="left" vertical="center" wrapText="1"/>
    </xf>
    <xf numFmtId="165" fontId="5" fillId="0" borderId="3" xfId="353" applyFont="1" applyFill="1" applyBorder="1" applyAlignment="1">
      <alignment wrapText="1"/>
    </xf>
    <xf numFmtId="1" fontId="5" fillId="0" borderId="3" xfId="0" applyNumberFormat="1" applyFont="1" applyFill="1" applyBorder="1" applyAlignment="1">
      <alignment horizontal="center" vertical="center" wrapText="1"/>
    </xf>
    <xf numFmtId="171" fontId="85" fillId="0" borderId="3" xfId="237" applyNumberFormat="1" applyFont="1" applyFill="1" applyBorder="1" applyAlignment="1">
      <alignment horizontal="center" vertical="center" wrapText="1"/>
    </xf>
    <xf numFmtId="179" fontId="5" fillId="0" borderId="14" xfId="0" applyNumberFormat="1" applyFont="1" applyFill="1" applyBorder="1" applyAlignment="1" applyProtection="1">
      <alignment vertical="center" wrapText="1"/>
    </xf>
    <xf numFmtId="179" fontId="5" fillId="0" borderId="17" xfId="0" applyNumberFormat="1" applyFont="1" applyFill="1" applyBorder="1" applyAlignment="1" applyProtection="1">
      <alignment vertical="center" wrapText="1"/>
    </xf>
    <xf numFmtId="0" fontId="98" fillId="0" borderId="0" xfId="0" applyFont="1" applyFill="1" applyBorder="1" applyAlignment="1">
      <alignment vertical="center"/>
    </xf>
    <xf numFmtId="3" fontId="100" fillId="0" borderId="3" xfId="0" applyNumberFormat="1" applyFont="1" applyFill="1" applyBorder="1" applyAlignment="1">
      <alignment horizontal="center" vertical="center" wrapText="1"/>
    </xf>
    <xf numFmtId="3" fontId="99" fillId="0" borderId="3" xfId="0" applyNumberFormat="1" applyFont="1" applyFill="1" applyBorder="1" applyAlignment="1">
      <alignment horizontal="center" vertical="center" wrapText="1"/>
    </xf>
    <xf numFmtId="171" fontId="99" fillId="0" borderId="3" xfId="0" applyNumberFormat="1" applyFont="1" applyFill="1" applyBorder="1" applyAlignment="1">
      <alignment horizontal="center" vertical="center" wrapText="1"/>
    </xf>
    <xf numFmtId="171" fontId="65" fillId="0" borderId="3"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0" fontId="65" fillId="0" borderId="3" xfId="0" applyFont="1" applyFill="1" applyBorder="1" applyAlignment="1">
      <alignment horizontal="left" vertical="center" wrapText="1"/>
    </xf>
    <xf numFmtId="0" fontId="65" fillId="0" borderId="0" xfId="0" applyFont="1" applyFill="1" applyBorder="1" applyAlignment="1">
      <alignment vertical="center"/>
    </xf>
    <xf numFmtId="3" fontId="85" fillId="0" borderId="3" xfId="0" applyNumberFormat="1" applyFont="1" applyFill="1" applyBorder="1" applyAlignment="1">
      <alignment horizontal="center" vertical="center" wrapText="1"/>
    </xf>
    <xf numFmtId="171" fontId="85" fillId="0" borderId="3" xfId="0" applyNumberFormat="1" applyFont="1" applyFill="1" applyBorder="1" applyAlignment="1">
      <alignment horizontal="center" vertical="center" wrapText="1"/>
    </xf>
    <xf numFmtId="0" fontId="70" fillId="0" borderId="18" xfId="0" applyFont="1" applyFill="1" applyBorder="1" applyAlignment="1" applyProtection="1">
      <alignment horizontal="left" vertical="center" wrapText="1"/>
      <protection locked="0"/>
    </xf>
    <xf numFmtId="0" fontId="70" fillId="0" borderId="17" xfId="0" applyFont="1" applyFill="1" applyBorder="1" applyAlignment="1" applyProtection="1">
      <alignment horizontal="left" vertical="center" wrapText="1"/>
      <protection locked="0"/>
    </xf>
    <xf numFmtId="0" fontId="73" fillId="0" borderId="0" xfId="0" applyFont="1" applyFill="1" applyBorder="1" applyAlignment="1" applyProtection="1">
      <alignment horizontal="center" vertical="center"/>
      <protection locked="0"/>
    </xf>
    <xf numFmtId="0" fontId="70" fillId="0" borderId="3" xfId="0" applyFont="1" applyFill="1" applyBorder="1" applyAlignment="1" applyProtection="1">
      <alignment horizontal="center" vertical="center"/>
    </xf>
    <xf numFmtId="0" fontId="77" fillId="0" borderId="0" xfId="0" applyFont="1" applyFill="1" applyBorder="1" applyAlignment="1" applyProtection="1">
      <alignment horizontal="center" vertical="center"/>
      <protection locked="0"/>
    </xf>
    <xf numFmtId="0" fontId="74" fillId="0" borderId="17" xfId="0" applyFont="1" applyBorder="1" applyAlignment="1" applyProtection="1">
      <alignment horizontal="left" vertical="center" wrapText="1"/>
      <protection locked="0"/>
    </xf>
    <xf numFmtId="0" fontId="70" fillId="0" borderId="13" xfId="0" applyFont="1" applyFill="1" applyBorder="1" applyAlignment="1" applyProtection="1">
      <alignment horizontal="center" vertical="center" wrapText="1"/>
    </xf>
    <xf numFmtId="0" fontId="70" fillId="0" borderId="19" xfId="0" applyFont="1" applyFill="1" applyBorder="1" applyAlignment="1" applyProtection="1">
      <alignment horizontal="center" vertical="center" wrapText="1"/>
    </xf>
    <xf numFmtId="0" fontId="65" fillId="0" borderId="0" xfId="0" applyFont="1" applyFill="1" applyBorder="1" applyAlignment="1">
      <alignment horizontal="center" vertical="center"/>
    </xf>
    <xf numFmtId="0" fontId="70" fillId="0" borderId="0" xfId="0" applyFont="1" applyFill="1" applyBorder="1" applyAlignment="1" applyProtection="1">
      <alignment horizontal="center" vertical="center"/>
      <protection locked="0"/>
    </xf>
    <xf numFmtId="0" fontId="73" fillId="0" borderId="14" xfId="0" applyFont="1" applyFill="1" applyBorder="1" applyAlignment="1" applyProtection="1">
      <alignment horizontal="center" vertical="center" wrapText="1"/>
      <protection locked="0"/>
    </xf>
    <xf numFmtId="0" fontId="73" fillId="0" borderId="18" xfId="0" applyFont="1" applyFill="1" applyBorder="1" applyAlignment="1" applyProtection="1">
      <alignment horizontal="center" vertical="center" wrapText="1"/>
      <protection locked="0"/>
    </xf>
    <xf numFmtId="0" fontId="73" fillId="0" borderId="17" xfId="0" applyFont="1" applyFill="1" applyBorder="1" applyAlignment="1" applyProtection="1">
      <alignment horizontal="center" vertical="center" wrapText="1"/>
      <protection locked="0"/>
    </xf>
    <xf numFmtId="0" fontId="78" fillId="0" borderId="0" xfId="0" applyFont="1" applyFill="1" applyBorder="1" applyAlignment="1">
      <alignment horizontal="left" vertical="center" wrapText="1"/>
    </xf>
    <xf numFmtId="0" fontId="5" fillId="0" borderId="0" xfId="0" applyFont="1" applyFill="1" applyBorder="1" applyAlignment="1" applyProtection="1">
      <alignment horizontal="left" vertical="center" wrapText="1"/>
      <protection locked="0"/>
    </xf>
    <xf numFmtId="0" fontId="5" fillId="0" borderId="15" xfId="0" applyFont="1" applyFill="1" applyBorder="1" applyAlignment="1" applyProtection="1">
      <alignment horizontal="left" vertical="center" wrapText="1"/>
      <protection locked="0"/>
    </xf>
    <xf numFmtId="0" fontId="73" fillId="0" borderId="3" xfId="237" applyNumberFormat="1" applyFont="1" applyFill="1" applyBorder="1" applyAlignment="1" applyProtection="1">
      <alignment horizontal="center" vertical="center" wrapText="1"/>
    </xf>
    <xf numFmtId="0" fontId="73" fillId="0" borderId="14" xfId="0" applyFont="1" applyFill="1" applyBorder="1" applyAlignment="1" applyProtection="1">
      <alignment horizontal="center" vertical="center" wrapText="1"/>
    </xf>
    <xf numFmtId="0" fontId="73" fillId="0" borderId="18" xfId="0" applyFont="1" applyFill="1" applyBorder="1" applyAlignment="1" applyProtection="1">
      <alignment horizontal="center" vertical="center" wrapText="1"/>
    </xf>
    <xf numFmtId="0" fontId="73" fillId="0" borderId="17" xfId="0" applyFont="1" applyFill="1" applyBorder="1" applyAlignment="1" applyProtection="1">
      <alignment horizontal="center" vertical="center" wrapText="1"/>
    </xf>
    <xf numFmtId="49" fontId="70" fillId="0" borderId="18" xfId="0" applyNumberFormat="1" applyFont="1" applyFill="1" applyBorder="1" applyAlignment="1" applyProtection="1">
      <alignment horizontal="left" vertical="center" wrapText="1"/>
      <protection locked="0"/>
    </xf>
    <xf numFmtId="0" fontId="70" fillId="0" borderId="3" xfId="245" applyFont="1" applyFill="1" applyBorder="1" applyAlignment="1" applyProtection="1">
      <alignment horizontal="center" vertical="center"/>
    </xf>
    <xf numFmtId="0" fontId="73" fillId="0" borderId="3" xfId="0" applyFont="1" applyFill="1" applyBorder="1" applyAlignment="1" applyProtection="1">
      <alignment horizontal="center" vertical="center" wrapText="1"/>
    </xf>
    <xf numFmtId="0" fontId="70" fillId="0" borderId="3" xfId="0" applyFont="1" applyFill="1" applyBorder="1" applyAlignment="1" applyProtection="1">
      <alignment horizontal="center" vertical="center" wrapText="1"/>
    </xf>
    <xf numFmtId="0" fontId="79" fillId="0" borderId="14" xfId="0" applyFont="1" applyFill="1" applyBorder="1" applyAlignment="1">
      <alignment horizontal="center" vertical="center" wrapText="1"/>
    </xf>
    <xf numFmtId="0" fontId="79" fillId="0" borderId="18" xfId="0" applyFont="1" applyFill="1" applyBorder="1" applyAlignment="1">
      <alignment horizontal="center" vertical="center" wrapText="1"/>
    </xf>
    <xf numFmtId="0" fontId="79" fillId="0" borderId="17" xfId="0" applyFont="1" applyFill="1" applyBorder="1" applyAlignment="1">
      <alignment horizontal="center" vertical="center" wrapText="1"/>
    </xf>
    <xf numFmtId="0" fontId="79" fillId="0" borderId="3" xfId="0" applyFont="1" applyFill="1" applyBorder="1" applyAlignment="1">
      <alignment horizontal="left" vertical="center"/>
    </xf>
    <xf numFmtId="0" fontId="79" fillId="0" borderId="0" xfId="0" applyFont="1" applyFill="1" applyBorder="1" applyAlignment="1">
      <alignment horizontal="center" vertical="center" wrapText="1"/>
    </xf>
    <xf numFmtId="0" fontId="79" fillId="0" borderId="14" xfId="0" applyFont="1" applyFill="1" applyBorder="1" applyAlignment="1">
      <alignment horizontal="left" vertical="center" wrapText="1"/>
    </xf>
    <xf numFmtId="0" fontId="79" fillId="0" borderId="18" xfId="0" applyFont="1" applyFill="1" applyBorder="1" applyAlignment="1">
      <alignment horizontal="left" vertical="center" wrapText="1"/>
    </xf>
    <xf numFmtId="0" fontId="79" fillId="0" borderId="17" xfId="0" applyFont="1" applyFill="1" applyBorder="1" applyAlignment="1">
      <alignment horizontal="left" vertical="center" wrapText="1"/>
    </xf>
    <xf numFmtId="0" fontId="80" fillId="0" borderId="3" xfId="0" applyFont="1" applyFill="1" applyBorder="1" applyAlignment="1">
      <alignment horizontal="center" vertical="center"/>
    </xf>
    <xf numFmtId="0" fontId="80" fillId="0" borderId="3" xfId="0" applyFont="1" applyFill="1" applyBorder="1" applyAlignment="1">
      <alignment horizontal="center" vertical="center" wrapText="1"/>
    </xf>
    <xf numFmtId="0" fontId="80" fillId="30" borderId="13" xfId="0" applyFont="1" applyFill="1" applyBorder="1" applyAlignment="1">
      <alignment horizontal="center" vertical="center" wrapText="1"/>
    </xf>
    <xf numFmtId="0" fontId="80" fillId="30" borderId="20" xfId="0" applyFont="1" applyFill="1" applyBorder="1" applyAlignment="1">
      <alignment horizontal="center" vertical="center" wrapText="1"/>
    </xf>
    <xf numFmtId="0" fontId="65" fillId="0" borderId="0" xfId="0" applyFont="1" applyFill="1" applyBorder="1" applyAlignment="1">
      <alignment horizontal="left" vertical="center" wrapText="1"/>
    </xf>
    <xf numFmtId="0" fontId="68" fillId="0" borderId="14" xfId="245" applyFont="1" applyFill="1" applyBorder="1" applyAlignment="1">
      <alignment horizontal="center" vertical="center" wrapText="1"/>
    </xf>
    <xf numFmtId="0" fontId="68" fillId="0" borderId="18" xfId="245" applyFont="1" applyFill="1" applyBorder="1" applyAlignment="1">
      <alignment horizontal="center" vertical="center" wrapText="1"/>
    </xf>
    <xf numFmtId="0" fontId="68" fillId="0" borderId="17" xfId="245" applyFont="1" applyFill="1" applyBorder="1" applyAlignment="1">
      <alignment horizontal="center" vertical="center" wrapText="1"/>
    </xf>
    <xf numFmtId="0" fontId="68" fillId="0" borderId="0" xfId="245" applyFont="1" applyFill="1" applyBorder="1" applyAlignment="1">
      <alignment horizontal="center" vertical="center"/>
    </xf>
    <xf numFmtId="0" fontId="65" fillId="0" borderId="3" xfId="245" applyFont="1" applyFill="1" applyBorder="1" applyAlignment="1">
      <alignment horizontal="center" vertical="center"/>
    </xf>
    <xf numFmtId="0" fontId="65" fillId="0" borderId="3" xfId="245" applyFont="1" applyFill="1" applyBorder="1" applyAlignment="1">
      <alignment horizontal="center" vertical="center" wrapText="1"/>
    </xf>
    <xf numFmtId="0" fontId="65" fillId="0" borderId="13" xfId="0" applyFont="1" applyFill="1" applyBorder="1" applyAlignment="1">
      <alignment horizontal="center" vertical="center" wrapText="1"/>
    </xf>
    <xf numFmtId="0" fontId="65" fillId="0" borderId="20" xfId="0" applyFont="1" applyFill="1" applyBorder="1" applyAlignment="1">
      <alignment horizontal="center" vertical="center" wrapText="1"/>
    </xf>
    <xf numFmtId="0" fontId="65" fillId="0" borderId="0" xfId="0" applyFont="1" applyFill="1" applyAlignment="1">
      <alignment horizontal="center" vertical="center"/>
    </xf>
    <xf numFmtId="0" fontId="4" fillId="0" borderId="14" xfId="245" applyFont="1" applyFill="1" applyBorder="1" applyAlignment="1">
      <alignment horizontal="center" vertical="center" wrapText="1"/>
    </xf>
    <xf numFmtId="0" fontId="4" fillId="0" borderId="18" xfId="245" applyFont="1" applyFill="1" applyBorder="1" applyAlignment="1">
      <alignment horizontal="center" vertical="center" wrapText="1"/>
    </xf>
    <xf numFmtId="0" fontId="4" fillId="0" borderId="17" xfId="245"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3" xfId="0" applyFont="1" applyFill="1" applyBorder="1" applyAlignment="1">
      <alignment horizontal="center" vertical="center" wrapText="1" shrinkToFit="1"/>
    </xf>
    <xf numFmtId="0" fontId="5" fillId="0" borderId="3" xfId="245" applyFont="1" applyFill="1" applyBorder="1" applyAlignment="1">
      <alignment horizontal="center" vertical="center"/>
    </xf>
    <xf numFmtId="0" fontId="65" fillId="30" borderId="13" xfId="0" applyFont="1" applyFill="1" applyBorder="1" applyAlignment="1">
      <alignment horizontal="center" vertical="center" wrapText="1"/>
    </xf>
    <xf numFmtId="0" fontId="65" fillId="30" borderId="20" xfId="0" applyFont="1" applyFill="1" applyBorder="1" applyAlignment="1">
      <alignment horizontal="center" vertical="center" wrapText="1"/>
    </xf>
    <xf numFmtId="0" fontId="5" fillId="0" borderId="0" xfId="0" applyFont="1" applyFill="1" applyBorder="1" applyAlignment="1">
      <alignment vertical="center"/>
    </xf>
    <xf numFmtId="0" fontId="82" fillId="0" borderId="0" xfId="0" applyFont="1" applyFill="1" applyBorder="1" applyAlignment="1">
      <alignment horizontal="left" vertical="center" wrapText="1"/>
    </xf>
    <xf numFmtId="0" fontId="65" fillId="0" borderId="13" xfId="0" applyFont="1" applyFill="1" applyBorder="1" applyAlignment="1">
      <alignment horizontal="center" vertical="center"/>
    </xf>
    <xf numFmtId="0" fontId="65" fillId="0" borderId="19" xfId="0" applyFont="1" applyFill="1" applyBorder="1" applyAlignment="1">
      <alignment horizontal="center" vertical="center"/>
    </xf>
    <xf numFmtId="0" fontId="68" fillId="0" borderId="0" xfId="0" applyFont="1" applyFill="1" applyBorder="1" applyAlignment="1">
      <alignment horizontal="center" vertical="center"/>
    </xf>
    <xf numFmtId="0" fontId="65" fillId="0" borderId="3" xfId="0" applyFont="1" applyFill="1" applyBorder="1" applyAlignment="1">
      <alignment horizontal="center" vertical="center" wrapText="1"/>
    </xf>
    <xf numFmtId="0" fontId="65" fillId="0" borderId="0" xfId="0" applyFont="1" applyFill="1" applyBorder="1" applyAlignment="1">
      <alignment vertical="center"/>
    </xf>
    <xf numFmtId="0" fontId="68" fillId="0" borderId="14" xfId="237" applyFont="1" applyFill="1" applyBorder="1" applyAlignment="1">
      <alignment horizontal="center" vertical="center"/>
    </xf>
    <xf numFmtId="0" fontId="68" fillId="0" borderId="18" xfId="237" applyFont="1" applyFill="1" applyBorder="1" applyAlignment="1">
      <alignment horizontal="center" vertical="center"/>
    </xf>
    <xf numFmtId="0" fontId="68" fillId="0" borderId="17" xfId="237" applyFont="1" applyFill="1" applyBorder="1" applyAlignment="1">
      <alignment horizontal="center" vertical="center"/>
    </xf>
    <xf numFmtId="0" fontId="68" fillId="0" borderId="0" xfId="237" applyNumberFormat="1" applyFont="1" applyFill="1" applyBorder="1" applyAlignment="1">
      <alignment horizontal="center" vertical="center" wrapText="1"/>
    </xf>
    <xf numFmtId="0" fontId="65" fillId="0" borderId="13" xfId="237" applyNumberFormat="1" applyFont="1" applyFill="1" applyBorder="1" applyAlignment="1">
      <alignment horizontal="center" vertical="center" wrapText="1"/>
    </xf>
    <xf numFmtId="0" fontId="65" fillId="0" borderId="19" xfId="237" applyNumberFormat="1" applyFont="1" applyFill="1" applyBorder="1" applyAlignment="1">
      <alignment horizontal="center" vertical="center" wrapText="1"/>
    </xf>
    <xf numFmtId="0" fontId="65" fillId="0" borderId="21" xfId="0" applyFont="1" applyFill="1" applyBorder="1" applyAlignment="1">
      <alignment horizontal="center" vertical="center" wrapText="1"/>
    </xf>
    <xf numFmtId="0" fontId="65" fillId="0" borderId="22" xfId="0" applyFont="1" applyFill="1" applyBorder="1" applyAlignment="1">
      <alignment horizontal="center" vertical="center" wrapText="1"/>
    </xf>
    <xf numFmtId="3" fontId="65" fillId="0" borderId="14" xfId="0" applyNumberFormat="1" applyFont="1" applyFill="1" applyBorder="1" applyAlignment="1">
      <alignment horizontal="center" vertical="center" wrapText="1"/>
    </xf>
    <xf numFmtId="3" fontId="65" fillId="0" borderId="17" xfId="0" applyNumberFormat="1" applyFont="1" applyFill="1" applyBorder="1" applyAlignment="1">
      <alignment horizontal="center" vertical="center" wrapText="1"/>
    </xf>
    <xf numFmtId="171" fontId="65" fillId="0" borderId="14" xfId="0" applyNumberFormat="1" applyFont="1" applyFill="1" applyBorder="1" applyAlignment="1">
      <alignment horizontal="center" vertical="center" wrapText="1"/>
    </xf>
    <xf numFmtId="171" fontId="65" fillId="0" borderId="17" xfId="0" applyNumberFormat="1" applyFont="1" applyFill="1" applyBorder="1" applyAlignment="1">
      <alignment horizontal="center" vertical="center" wrapText="1"/>
    </xf>
    <xf numFmtId="0" fontId="65" fillId="0" borderId="14" xfId="0" applyNumberFormat="1" applyFont="1" applyFill="1" applyBorder="1" applyAlignment="1">
      <alignment horizontal="center" vertical="center" wrapText="1"/>
    </xf>
    <xf numFmtId="0" fontId="65" fillId="0" borderId="18" xfId="0" applyNumberFormat="1" applyFont="1" applyFill="1" applyBorder="1" applyAlignment="1">
      <alignment horizontal="center" vertical="center" wrapText="1"/>
    </xf>
    <xf numFmtId="0" fontId="65" fillId="0" borderId="17" xfId="0" applyNumberFormat="1" applyFont="1" applyFill="1" applyBorder="1" applyAlignment="1">
      <alignment horizontal="center" vertical="center" wrapText="1"/>
    </xf>
    <xf numFmtId="179" fontId="5" fillId="0" borderId="14" xfId="0" applyNumberFormat="1" applyFont="1" applyFill="1" applyBorder="1" applyAlignment="1" applyProtection="1">
      <alignment horizontal="left" vertical="center" wrapText="1"/>
    </xf>
    <xf numFmtId="179" fontId="5" fillId="0" borderId="17" xfId="0" applyNumberFormat="1" applyFont="1" applyFill="1" applyBorder="1" applyAlignment="1" applyProtection="1">
      <alignment horizontal="left" vertical="center" wrapText="1"/>
    </xf>
    <xf numFmtId="3" fontId="65" fillId="0" borderId="3" xfId="0" applyNumberFormat="1" applyFont="1" applyFill="1" applyBorder="1" applyAlignment="1">
      <alignment horizontal="center" vertical="center" wrapText="1"/>
    </xf>
    <xf numFmtId="0" fontId="65" fillId="0" borderId="3" xfId="0" applyFont="1" applyFill="1" applyBorder="1" applyAlignment="1">
      <alignment horizontal="center" vertical="center"/>
    </xf>
    <xf numFmtId="49" fontId="65" fillId="0" borderId="16" xfId="0" applyNumberFormat="1" applyFont="1" applyFill="1" applyBorder="1" applyAlignment="1">
      <alignment horizontal="right" vertical="center" wrapText="1"/>
    </xf>
    <xf numFmtId="49" fontId="65" fillId="0" borderId="0" xfId="0" applyNumberFormat="1" applyFont="1" applyFill="1" applyBorder="1" applyAlignment="1">
      <alignment horizontal="right" vertical="center" wrapText="1"/>
    </xf>
    <xf numFmtId="0" fontId="65" fillId="0" borderId="14" xfId="0" applyFont="1" applyFill="1" applyBorder="1" applyAlignment="1">
      <alignment horizontal="center" vertical="center" wrapText="1"/>
    </xf>
    <xf numFmtId="0" fontId="65" fillId="0" borderId="17" xfId="0" applyFont="1" applyFill="1" applyBorder="1" applyAlignment="1">
      <alignment horizontal="center" vertical="center" wrapText="1"/>
    </xf>
    <xf numFmtId="180" fontId="5" fillId="0" borderId="14" xfId="0" applyNumberFormat="1" applyFont="1" applyFill="1" applyBorder="1" applyAlignment="1" applyProtection="1">
      <alignment vertical="center" wrapText="1"/>
    </xf>
    <xf numFmtId="180" fontId="5" fillId="0" borderId="17" xfId="0" applyNumberFormat="1" applyFont="1" applyFill="1" applyBorder="1" applyAlignment="1" applyProtection="1">
      <alignment vertical="center" wrapText="1"/>
    </xf>
    <xf numFmtId="171" fontId="65" fillId="0" borderId="3" xfId="0" applyNumberFormat="1" applyFont="1" applyFill="1" applyBorder="1" applyAlignment="1">
      <alignment horizontal="center" vertical="center" wrapText="1"/>
    </xf>
    <xf numFmtId="170" fontId="65" fillId="0" borderId="3" xfId="0" applyNumberFormat="1" applyFont="1" applyFill="1" applyBorder="1" applyAlignment="1">
      <alignment horizontal="center" vertical="center" wrapText="1"/>
    </xf>
    <xf numFmtId="0" fontId="68" fillId="0" borderId="14" xfId="0" applyFont="1" applyFill="1" applyBorder="1" applyAlignment="1">
      <alignment horizontal="center" vertical="center" wrapText="1"/>
    </xf>
    <xf numFmtId="0" fontId="68" fillId="0" borderId="18" xfId="0" applyFont="1" applyFill="1" applyBorder="1" applyAlignment="1">
      <alignment horizontal="center" vertical="center" wrapText="1"/>
    </xf>
    <xf numFmtId="0" fontId="68" fillId="0" borderId="17" xfId="0" applyFont="1" applyFill="1" applyBorder="1" applyAlignment="1">
      <alignment horizontal="center" vertical="center" wrapText="1"/>
    </xf>
    <xf numFmtId="179" fontId="5" fillId="0" borderId="14" xfId="0" applyNumberFormat="1" applyFont="1" applyFill="1" applyBorder="1" applyAlignment="1" applyProtection="1">
      <alignment vertical="center" wrapText="1"/>
    </xf>
    <xf numFmtId="179" fontId="5" fillId="0" borderId="17" xfId="0" applyNumberFormat="1" applyFont="1" applyFill="1" applyBorder="1" applyAlignment="1" applyProtection="1">
      <alignment vertical="center" wrapText="1"/>
    </xf>
    <xf numFmtId="180" fontId="5" fillId="0" borderId="14" xfId="0" applyNumberFormat="1" applyFont="1" applyFill="1" applyBorder="1" applyAlignment="1" applyProtection="1">
      <alignment horizontal="center" vertical="center" wrapText="1"/>
    </xf>
    <xf numFmtId="180" fontId="5" fillId="0" borderId="17" xfId="0" applyNumberFormat="1" applyFont="1" applyFill="1" applyBorder="1" applyAlignment="1" applyProtection="1">
      <alignment horizontal="center" vertical="center" wrapText="1"/>
    </xf>
    <xf numFmtId="180" fontId="5" fillId="0" borderId="14" xfId="0" applyNumberFormat="1" applyFont="1" applyFill="1" applyBorder="1" applyAlignment="1" applyProtection="1">
      <alignment horizontal="left" vertical="center" wrapText="1"/>
    </xf>
    <xf numFmtId="180" fontId="5" fillId="0" borderId="17" xfId="0" applyNumberFormat="1" applyFont="1" applyFill="1" applyBorder="1" applyAlignment="1" applyProtection="1">
      <alignment horizontal="left" vertical="center" wrapText="1"/>
    </xf>
    <xf numFmtId="0" fontId="65" fillId="0" borderId="3" xfId="0" applyNumberFormat="1" applyFont="1" applyFill="1" applyBorder="1" applyAlignment="1">
      <alignment horizontal="center" vertical="center" wrapText="1"/>
    </xf>
    <xf numFmtId="49" fontId="65" fillId="0" borderId="3" xfId="0" applyNumberFormat="1" applyFont="1" applyFill="1" applyBorder="1" applyAlignment="1">
      <alignment horizontal="left" vertical="center" wrapText="1"/>
    </xf>
    <xf numFmtId="49" fontId="65" fillId="0" borderId="14" xfId="0" applyNumberFormat="1" applyFont="1" applyFill="1" applyBorder="1" applyAlignment="1">
      <alignment horizontal="center" vertical="center" wrapText="1"/>
    </xf>
    <xf numFmtId="49" fontId="65" fillId="0" borderId="17" xfId="0" applyNumberFormat="1" applyFont="1" applyFill="1" applyBorder="1" applyAlignment="1">
      <alignment horizontal="center" vertical="center" wrapText="1"/>
    </xf>
    <xf numFmtId="0" fontId="65" fillId="0" borderId="14" xfId="0" applyFont="1" applyFill="1" applyBorder="1" applyAlignment="1">
      <alignment horizontal="left" vertical="center"/>
    </xf>
    <xf numFmtId="0" fontId="65" fillId="0" borderId="18" xfId="0" applyFont="1" applyFill="1" applyBorder="1" applyAlignment="1">
      <alignment horizontal="left" vertical="center"/>
    </xf>
    <xf numFmtId="0" fontId="65" fillId="0" borderId="17" xfId="0" applyFont="1" applyFill="1" applyBorder="1" applyAlignment="1">
      <alignment horizontal="left" vertical="center"/>
    </xf>
    <xf numFmtId="0" fontId="65" fillId="0" borderId="18" xfId="0" applyFont="1" applyFill="1" applyBorder="1" applyAlignment="1">
      <alignment horizontal="center" vertical="center" wrapText="1"/>
    </xf>
    <xf numFmtId="49" fontId="65" fillId="0" borderId="14" xfId="0" applyNumberFormat="1" applyFont="1" applyFill="1" applyBorder="1" applyAlignment="1">
      <alignment horizontal="left" vertical="center" wrapText="1"/>
    </xf>
    <xf numFmtId="49" fontId="65" fillId="0" borderId="17" xfId="0" applyNumberFormat="1" applyFont="1" applyFill="1" applyBorder="1" applyAlignment="1">
      <alignment horizontal="left" vertical="center" wrapText="1"/>
    </xf>
    <xf numFmtId="0" fontId="65" fillId="0" borderId="14" xfId="0" applyFont="1" applyFill="1" applyBorder="1" applyAlignment="1">
      <alignment horizontal="center" vertical="center"/>
    </xf>
    <xf numFmtId="0" fontId="65" fillId="0" borderId="18" xfId="0" applyFont="1" applyFill="1" applyBorder="1" applyAlignment="1">
      <alignment horizontal="center" vertical="center"/>
    </xf>
    <xf numFmtId="0" fontId="65" fillId="0" borderId="17" xfId="0" applyFont="1" applyFill="1" applyBorder="1" applyAlignment="1">
      <alignment horizontal="center" vertical="center"/>
    </xf>
    <xf numFmtId="3" fontId="65" fillId="0" borderId="18" xfId="0" applyNumberFormat="1" applyFont="1" applyFill="1" applyBorder="1" applyAlignment="1">
      <alignment horizontal="center" vertical="center" wrapText="1"/>
    </xf>
    <xf numFmtId="0" fontId="65" fillId="0" borderId="3" xfId="0" applyFont="1" applyFill="1" applyBorder="1" applyAlignment="1">
      <alignment horizontal="left" vertical="center" wrapText="1"/>
    </xf>
    <xf numFmtId="0" fontId="65" fillId="0" borderId="0" xfId="0" applyFont="1" applyFill="1" applyAlignment="1">
      <alignment vertical="center" wrapText="1"/>
    </xf>
    <xf numFmtId="0" fontId="65" fillId="0" borderId="0" xfId="0" applyFont="1" applyFill="1" applyAlignment="1">
      <alignment vertical="center"/>
    </xf>
    <xf numFmtId="49" fontId="65" fillId="0" borderId="18" xfId="0" applyNumberFormat="1" applyFont="1" applyFill="1" applyBorder="1" applyAlignment="1">
      <alignment horizontal="center" vertical="center" wrapText="1"/>
    </xf>
    <xf numFmtId="0" fontId="65" fillId="0" borderId="0" xfId="0" applyFont="1" applyFill="1" applyBorder="1" applyAlignment="1">
      <alignment horizontal="justify" vertical="center" wrapText="1" shrinkToFit="1"/>
    </xf>
    <xf numFmtId="0" fontId="5" fillId="0" borderId="14"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68" fillId="0" borderId="15" xfId="0" applyFont="1" applyFill="1" applyBorder="1" applyAlignment="1">
      <alignment horizontal="center" vertical="center"/>
    </xf>
    <xf numFmtId="0" fontId="65" fillId="0" borderId="14" xfId="0" applyFont="1" applyFill="1" applyBorder="1" applyAlignment="1">
      <alignment horizontal="left" vertical="center" wrapText="1"/>
    </xf>
    <xf numFmtId="0" fontId="65" fillId="0" borderId="18" xfId="0" applyFont="1" applyFill="1" applyBorder="1" applyAlignment="1">
      <alignment horizontal="left" vertical="center" wrapText="1"/>
    </xf>
    <xf numFmtId="0" fontId="65" fillId="0" borderId="17" xfId="0" applyFont="1" applyFill="1" applyBorder="1" applyAlignment="1">
      <alignment horizontal="left" vertical="center" wrapText="1"/>
    </xf>
    <xf numFmtId="0" fontId="65" fillId="0" borderId="23" xfId="0" applyFont="1" applyFill="1" applyBorder="1" applyAlignment="1">
      <alignment horizontal="center" vertical="center" wrapText="1"/>
    </xf>
    <xf numFmtId="0" fontId="65" fillId="0" borderId="16" xfId="0" applyFont="1" applyFill="1" applyBorder="1" applyAlignment="1">
      <alignment horizontal="center" vertical="center" wrapText="1"/>
    </xf>
    <xf numFmtId="0" fontId="65" fillId="0" borderId="24" xfId="0" applyFont="1" applyFill="1" applyBorder="1" applyAlignment="1">
      <alignment horizontal="center" vertical="center" wrapText="1"/>
    </xf>
    <xf numFmtId="0" fontId="65" fillId="0" borderId="15" xfId="0" applyFont="1" applyFill="1" applyBorder="1" applyAlignment="1">
      <alignment horizontal="center" vertical="center" wrapText="1"/>
    </xf>
    <xf numFmtId="0" fontId="65" fillId="0" borderId="19" xfId="0" applyFont="1" applyFill="1" applyBorder="1" applyAlignment="1">
      <alignment horizontal="center" vertical="center" wrapText="1"/>
    </xf>
    <xf numFmtId="179" fontId="5" fillId="0" borderId="14" xfId="0" applyNumberFormat="1" applyFont="1" applyFill="1" applyBorder="1" applyAlignment="1" applyProtection="1">
      <alignment horizontal="center" vertical="center" wrapText="1"/>
    </xf>
    <xf numFmtId="179" fontId="5" fillId="0" borderId="17" xfId="0" applyNumberFormat="1" applyFont="1" applyFill="1" applyBorder="1" applyAlignment="1" applyProtection="1">
      <alignment horizontal="center" vertical="center" wrapText="1"/>
    </xf>
    <xf numFmtId="0" fontId="65" fillId="0" borderId="0" xfId="0" applyFont="1" applyFill="1" applyAlignment="1">
      <alignment horizontal="right" vertical="center" wrapText="1"/>
    </xf>
    <xf numFmtId="0" fontId="68" fillId="0" borderId="0" xfId="0" applyFont="1" applyFill="1" applyAlignment="1">
      <alignment horizontal="center" vertical="center"/>
    </xf>
    <xf numFmtId="0" fontId="73" fillId="0" borderId="0" xfId="0" applyFont="1" applyFill="1" applyBorder="1" applyAlignment="1">
      <alignment horizontal="center" vertical="center"/>
    </xf>
    <xf numFmtId="3" fontId="65" fillId="0" borderId="3" xfId="0" applyNumberFormat="1" applyFont="1" applyFill="1" applyBorder="1" applyAlignment="1">
      <alignment horizontal="center" vertical="center" wrapText="1" shrinkToFit="1"/>
    </xf>
    <xf numFmtId="0" fontId="65" fillId="0" borderId="3" xfId="0" applyNumberFormat="1" applyFont="1" applyFill="1" applyBorder="1" applyAlignment="1">
      <alignment horizontal="center" vertical="center" wrapText="1" shrinkToFit="1"/>
    </xf>
    <xf numFmtId="2" fontId="65" fillId="0" borderId="13" xfId="0" applyNumberFormat="1" applyFont="1" applyFill="1" applyBorder="1" applyAlignment="1">
      <alignment horizontal="center" vertical="center" wrapText="1"/>
    </xf>
    <xf numFmtId="2" fontId="65" fillId="0" borderId="19" xfId="0" applyNumberFormat="1" applyFont="1" applyFill="1" applyBorder="1" applyAlignment="1">
      <alignment horizontal="center" vertical="center" wrapText="1"/>
    </xf>
    <xf numFmtId="2" fontId="65" fillId="0" borderId="14" xfId="0" applyNumberFormat="1" applyFont="1" applyFill="1" applyBorder="1" applyAlignment="1">
      <alignment horizontal="center" vertical="center" wrapText="1"/>
    </xf>
    <xf numFmtId="2" fontId="65" fillId="0" borderId="18" xfId="0" applyNumberFormat="1" applyFont="1" applyFill="1" applyBorder="1" applyAlignment="1">
      <alignment horizontal="center" vertical="center" wrapText="1"/>
    </xf>
    <xf numFmtId="2" fontId="65" fillId="0" borderId="17" xfId="0" applyNumberFormat="1" applyFont="1" applyFill="1" applyBorder="1" applyAlignment="1">
      <alignment horizontal="center" vertical="center" wrapText="1"/>
    </xf>
    <xf numFmtId="178" fontId="65" fillId="0" borderId="3" xfId="0" applyNumberFormat="1" applyFont="1" applyFill="1" applyBorder="1" applyAlignment="1">
      <alignment horizontal="center" vertical="center" wrapText="1"/>
    </xf>
    <xf numFmtId="0" fontId="65" fillId="0" borderId="14" xfId="0" applyFont="1" applyFill="1" applyBorder="1" applyAlignment="1">
      <alignment horizontal="center" vertical="center" wrapText="1" shrinkToFit="1"/>
    </xf>
    <xf numFmtId="0" fontId="65" fillId="0" borderId="17" xfId="0" applyFont="1" applyFill="1" applyBorder="1" applyAlignment="1">
      <alignment horizontal="center" vertical="center" wrapText="1" shrinkToFit="1"/>
    </xf>
    <xf numFmtId="3" fontId="65" fillId="0" borderId="14" xfId="0" applyNumberFormat="1" applyFont="1" applyFill="1" applyBorder="1" applyAlignment="1">
      <alignment horizontal="center" vertical="center" wrapText="1" shrinkToFit="1"/>
    </xf>
    <xf numFmtId="3" fontId="65" fillId="0" borderId="17" xfId="0" applyNumberFormat="1" applyFont="1" applyFill="1" applyBorder="1" applyAlignment="1">
      <alignment horizontal="center" vertical="center" wrapText="1" shrinkToFit="1"/>
    </xf>
    <xf numFmtId="0" fontId="65" fillId="0" borderId="14" xfId="0" applyNumberFormat="1" applyFont="1" applyFill="1" applyBorder="1" applyAlignment="1">
      <alignment horizontal="left" vertical="center" wrapText="1" shrinkToFit="1"/>
    </xf>
    <xf numFmtId="0" fontId="65" fillId="0" borderId="18" xfId="0" applyNumberFormat="1" applyFont="1" applyFill="1" applyBorder="1" applyAlignment="1">
      <alignment horizontal="left" vertical="center" wrapText="1" shrinkToFit="1"/>
    </xf>
    <xf numFmtId="0" fontId="65" fillId="0" borderId="17" xfId="0" applyNumberFormat="1" applyFont="1" applyFill="1" applyBorder="1" applyAlignment="1">
      <alignment horizontal="left" vertical="center" wrapText="1" shrinkToFit="1"/>
    </xf>
    <xf numFmtId="0" fontId="65" fillId="0" borderId="14" xfId="0" applyNumberFormat="1" applyFont="1" applyFill="1" applyBorder="1" applyAlignment="1">
      <alignment horizontal="center"/>
    </xf>
    <xf numFmtId="0" fontId="65" fillId="0" borderId="17" xfId="0" applyNumberFormat="1" applyFont="1" applyFill="1" applyBorder="1" applyAlignment="1">
      <alignment horizontal="center"/>
    </xf>
    <xf numFmtId="0" fontId="70" fillId="0" borderId="23" xfId="0" applyFont="1" applyFill="1" applyBorder="1" applyAlignment="1">
      <alignment horizontal="center" vertical="center" wrapText="1"/>
    </xf>
    <xf numFmtId="0" fontId="70" fillId="0" borderId="16" xfId="0" applyFont="1" applyFill="1" applyBorder="1" applyAlignment="1">
      <alignment horizontal="center" vertical="center" wrapText="1"/>
    </xf>
    <xf numFmtId="0" fontId="70" fillId="0" borderId="24" xfId="0" applyFont="1" applyFill="1" applyBorder="1" applyAlignment="1">
      <alignment horizontal="center" vertical="center" wrapText="1"/>
    </xf>
    <xf numFmtId="0" fontId="70" fillId="0" borderId="15" xfId="0" applyFont="1" applyFill="1" applyBorder="1" applyAlignment="1">
      <alignment horizontal="center" vertical="center" wrapText="1"/>
    </xf>
    <xf numFmtId="0" fontId="70" fillId="0" borderId="3" xfId="0" applyFont="1" applyFill="1" applyBorder="1" applyAlignment="1">
      <alignment horizontal="center" vertical="center" wrapText="1"/>
    </xf>
    <xf numFmtId="0" fontId="65" fillId="0" borderId="15" xfId="0" applyFont="1" applyFill="1" applyBorder="1" applyAlignment="1">
      <alignment horizontal="right" vertical="center"/>
    </xf>
    <xf numFmtId="0" fontId="65" fillId="0" borderId="14" xfId="0" applyFont="1" applyFill="1" applyBorder="1" applyAlignment="1">
      <alignment horizontal="left"/>
    </xf>
    <xf numFmtId="0" fontId="65" fillId="0" borderId="18" xfId="0" applyFont="1" applyFill="1" applyBorder="1" applyAlignment="1">
      <alignment horizontal="left"/>
    </xf>
    <xf numFmtId="0" fontId="65" fillId="0" borderId="17" xfId="0" applyFont="1" applyFill="1" applyBorder="1" applyAlignment="1">
      <alignment horizontal="left"/>
    </xf>
    <xf numFmtId="0" fontId="65" fillId="0" borderId="13" xfId="0" applyFont="1" applyFill="1" applyBorder="1" applyAlignment="1">
      <alignment horizontal="center" vertical="center" wrapText="1" shrinkToFit="1"/>
    </xf>
    <xf numFmtId="0" fontId="65" fillId="0" borderId="20" xfId="0" applyFont="1" applyFill="1" applyBorder="1" applyAlignment="1">
      <alignment horizontal="center" vertical="center" wrapText="1" shrinkToFit="1"/>
    </xf>
    <xf numFmtId="0" fontId="65" fillId="0" borderId="19" xfId="0" applyFont="1" applyFill="1" applyBorder="1" applyAlignment="1">
      <alignment horizontal="center" vertical="center" wrapText="1" shrinkToFit="1"/>
    </xf>
    <xf numFmtId="0" fontId="73" fillId="0" borderId="3" xfId="0" applyFont="1" applyFill="1" applyBorder="1" applyAlignment="1">
      <alignment horizontal="center" vertical="center" wrapText="1"/>
    </xf>
    <xf numFmtId="0" fontId="65" fillId="0" borderId="23" xfId="0" applyNumberFormat="1" applyFont="1" applyFill="1" applyBorder="1" applyAlignment="1">
      <alignment horizontal="center" vertical="center" wrapText="1" shrinkToFit="1"/>
    </xf>
    <xf numFmtId="0" fontId="65" fillId="0" borderId="16" xfId="0" applyNumberFormat="1" applyFont="1" applyFill="1" applyBorder="1" applyAlignment="1">
      <alignment horizontal="center" vertical="center" wrapText="1" shrinkToFit="1"/>
    </xf>
    <xf numFmtId="0" fontId="65" fillId="0" borderId="21" xfId="0" applyNumberFormat="1" applyFont="1" applyFill="1" applyBorder="1" applyAlignment="1">
      <alignment horizontal="center" vertical="center" wrapText="1" shrinkToFit="1"/>
    </xf>
    <xf numFmtId="0" fontId="65" fillId="0" borderId="25" xfId="0" applyNumberFormat="1" applyFont="1" applyFill="1" applyBorder="1" applyAlignment="1">
      <alignment horizontal="center" vertical="center" wrapText="1" shrinkToFit="1"/>
    </xf>
    <xf numFmtId="0" fontId="65" fillId="0" borderId="0" xfId="0" applyNumberFormat="1" applyFont="1" applyFill="1" applyBorder="1" applyAlignment="1">
      <alignment horizontal="center" vertical="center" wrapText="1" shrinkToFit="1"/>
    </xf>
    <xf numFmtId="0" fontId="65" fillId="0" borderId="26" xfId="0" applyNumberFormat="1" applyFont="1" applyFill="1" applyBorder="1" applyAlignment="1">
      <alignment horizontal="center" vertical="center" wrapText="1" shrinkToFit="1"/>
    </xf>
    <xf numFmtId="0" fontId="65" fillId="0" borderId="24" xfId="0" applyNumberFormat="1" applyFont="1" applyFill="1" applyBorder="1" applyAlignment="1">
      <alignment horizontal="center" vertical="center" wrapText="1" shrinkToFit="1"/>
    </xf>
    <xf numFmtId="0" fontId="65" fillId="0" borderId="15" xfId="0" applyNumberFormat="1" applyFont="1" applyFill="1" applyBorder="1" applyAlignment="1">
      <alignment horizontal="center" vertical="center" wrapText="1" shrinkToFit="1"/>
    </xf>
    <xf numFmtId="0" fontId="65" fillId="0" borderId="22" xfId="0" applyNumberFormat="1" applyFont="1" applyFill="1" applyBorder="1" applyAlignment="1">
      <alignment horizontal="center" vertical="center" wrapText="1" shrinkToFit="1"/>
    </xf>
    <xf numFmtId="0" fontId="65" fillId="0" borderId="14" xfId="0" applyNumberFormat="1" applyFont="1" applyFill="1" applyBorder="1" applyAlignment="1">
      <alignment horizontal="center" vertical="center" wrapText="1" shrinkToFit="1"/>
    </xf>
    <xf numFmtId="0" fontId="65" fillId="0" borderId="17" xfId="0" applyNumberFormat="1" applyFont="1" applyFill="1" applyBorder="1" applyAlignment="1">
      <alignment horizontal="center" vertical="center" wrapText="1" shrinkToFit="1"/>
    </xf>
    <xf numFmtId="0" fontId="70" fillId="0" borderId="23" xfId="0" applyFont="1" applyFill="1" applyBorder="1" applyAlignment="1">
      <alignment horizontal="center" vertical="center" wrapText="1" shrinkToFit="1"/>
    </xf>
    <xf numFmtId="0" fontId="70" fillId="0" borderId="21" xfId="0" applyFont="1" applyFill="1" applyBorder="1" applyAlignment="1">
      <alignment horizontal="center" vertical="center" wrapText="1" shrinkToFit="1"/>
    </xf>
    <xf numFmtId="0" fontId="70" fillId="0" borderId="25" xfId="0" applyFont="1" applyFill="1" applyBorder="1" applyAlignment="1">
      <alignment horizontal="center" vertical="center" wrapText="1" shrinkToFit="1"/>
    </xf>
    <xf numFmtId="0" fontId="70" fillId="0" borderId="26" xfId="0" applyFont="1" applyFill="1" applyBorder="1" applyAlignment="1">
      <alignment horizontal="center" vertical="center" wrapText="1" shrinkToFit="1"/>
    </xf>
    <xf numFmtId="0" fontId="70" fillId="0" borderId="24" xfId="0" applyFont="1" applyFill="1" applyBorder="1" applyAlignment="1">
      <alignment horizontal="center" vertical="center" wrapText="1" shrinkToFit="1"/>
    </xf>
    <xf numFmtId="0" fontId="70" fillId="0" borderId="22" xfId="0" applyFont="1" applyFill="1" applyBorder="1" applyAlignment="1">
      <alignment horizontal="center" vertical="center" wrapText="1" shrinkToFit="1"/>
    </xf>
    <xf numFmtId="0" fontId="70" fillId="0" borderId="21" xfId="0" applyFont="1" applyFill="1" applyBorder="1" applyAlignment="1">
      <alignment horizontal="center" vertical="center" wrapText="1"/>
    </xf>
    <xf numFmtId="0" fontId="70" fillId="0" borderId="22" xfId="0" applyFont="1" applyFill="1" applyBorder="1" applyAlignment="1">
      <alignment horizontal="center" vertical="center" wrapText="1"/>
    </xf>
    <xf numFmtId="0" fontId="70" fillId="0" borderId="14" xfId="0" applyFont="1" applyFill="1" applyBorder="1" applyAlignment="1">
      <alignment horizontal="center" vertical="center"/>
    </xf>
    <xf numFmtId="0" fontId="70" fillId="0" borderId="18" xfId="0" applyFont="1" applyFill="1" applyBorder="1" applyAlignment="1">
      <alignment horizontal="center" vertical="center"/>
    </xf>
    <xf numFmtId="0" fontId="70" fillId="0" borderId="17" xfId="0" applyFont="1" applyFill="1" applyBorder="1" applyAlignment="1">
      <alignment horizontal="center" vertical="center"/>
    </xf>
    <xf numFmtId="0" fontId="70" fillId="0" borderId="14" xfId="0" applyFont="1" applyFill="1" applyBorder="1" applyAlignment="1">
      <alignment horizontal="center" vertical="center" wrapText="1"/>
    </xf>
    <xf numFmtId="0" fontId="70" fillId="0" borderId="18" xfId="0" applyFont="1" applyFill="1" applyBorder="1" applyAlignment="1">
      <alignment horizontal="center" vertical="center" wrapText="1"/>
    </xf>
    <xf numFmtId="0" fontId="70" fillId="0" borderId="17" xfId="0" applyFont="1" applyFill="1" applyBorder="1" applyAlignment="1">
      <alignment horizontal="center" vertical="center" wrapText="1"/>
    </xf>
    <xf numFmtId="0" fontId="65" fillId="0" borderId="3" xfId="0" applyFont="1" applyFill="1" applyBorder="1" applyAlignment="1">
      <alignment horizontal="center" vertical="center" wrapText="1" shrinkToFit="1"/>
    </xf>
    <xf numFmtId="0" fontId="65" fillId="0" borderId="14" xfId="0" applyFont="1" applyFill="1" applyBorder="1" applyAlignment="1">
      <alignment horizontal="left" vertical="center" wrapText="1" shrinkToFit="1"/>
    </xf>
    <xf numFmtId="0" fontId="65" fillId="0" borderId="18" xfId="0" applyFont="1" applyFill="1" applyBorder="1" applyAlignment="1">
      <alignment horizontal="left" vertical="center" wrapText="1" shrinkToFit="1"/>
    </xf>
    <xf numFmtId="0" fontId="65" fillId="0" borderId="17" xfId="0" applyFont="1" applyFill="1" applyBorder="1" applyAlignment="1">
      <alignment horizontal="left" vertical="center" wrapText="1" shrinkToFit="1"/>
    </xf>
    <xf numFmtId="0" fontId="70" fillId="0" borderId="3" xfId="0" applyFont="1" applyFill="1" applyBorder="1" applyAlignment="1">
      <alignment horizontal="center" vertical="center"/>
    </xf>
    <xf numFmtId="0" fontId="70" fillId="0" borderId="25" xfId="0" applyFont="1" applyFill="1" applyBorder="1" applyAlignment="1">
      <alignment horizontal="center" vertical="center" wrapText="1"/>
    </xf>
    <xf numFmtId="0" fontId="70" fillId="0" borderId="26" xfId="0" applyFont="1" applyFill="1" applyBorder="1" applyAlignment="1">
      <alignment horizontal="center" vertical="center" wrapText="1"/>
    </xf>
    <xf numFmtId="0" fontId="70" fillId="0" borderId="16" xfId="0" applyFont="1" applyFill="1" applyBorder="1" applyAlignment="1">
      <alignment horizontal="center" vertical="center" wrapText="1" shrinkToFit="1"/>
    </xf>
    <xf numFmtId="0" fontId="70" fillId="0" borderId="0" xfId="0" applyFont="1" applyFill="1" applyBorder="1" applyAlignment="1">
      <alignment horizontal="center" vertical="center" wrapText="1" shrinkToFit="1"/>
    </xf>
    <xf numFmtId="0" fontId="70" fillId="0" borderId="15" xfId="0" applyFont="1" applyFill="1" applyBorder="1" applyAlignment="1">
      <alignment horizontal="center" vertical="center" wrapText="1" shrinkToFit="1"/>
    </xf>
    <xf numFmtId="0" fontId="65" fillId="0" borderId="0" xfId="0" applyFont="1" applyFill="1" applyAlignment="1">
      <alignment horizontal="right" vertical="center"/>
    </xf>
    <xf numFmtId="0" fontId="65" fillId="0" borderId="3" xfId="0" applyFont="1" applyFill="1" applyBorder="1" applyAlignment="1">
      <alignment horizontal="left" vertical="center" wrapText="1" shrinkToFit="1"/>
    </xf>
    <xf numFmtId="3" fontId="65" fillId="0" borderId="3" xfId="0" applyNumberFormat="1" applyFont="1" applyFill="1" applyBorder="1" applyAlignment="1">
      <alignment horizontal="left" vertical="center" wrapText="1"/>
    </xf>
    <xf numFmtId="0" fontId="83" fillId="0" borderId="0" xfId="0" applyFont="1" applyFill="1" applyBorder="1" applyAlignment="1">
      <alignment horizontal="left" wrapText="1"/>
    </xf>
    <xf numFmtId="0" fontId="83" fillId="0" borderId="0" xfId="0" applyFont="1" applyFill="1" applyBorder="1" applyAlignment="1">
      <alignment horizontal="right" wrapText="1"/>
    </xf>
    <xf numFmtId="0" fontId="70" fillId="0" borderId="0" xfId="0" applyFont="1" applyFill="1" applyBorder="1" applyAlignment="1">
      <alignment horizontal="center" vertical="center"/>
    </xf>
    <xf numFmtId="170" fontId="73" fillId="0" borderId="0" xfId="0" applyNumberFormat="1" applyFont="1" applyFill="1" applyBorder="1" applyAlignment="1">
      <alignment horizontal="center" vertical="center"/>
    </xf>
    <xf numFmtId="0" fontId="73" fillId="0" borderId="0" xfId="0" applyFont="1" applyFill="1" applyBorder="1" applyAlignment="1">
      <alignment horizontal="left" vertical="center"/>
    </xf>
    <xf numFmtId="49" fontId="65" fillId="0" borderId="0" xfId="0" applyNumberFormat="1" applyFont="1" applyFill="1" applyBorder="1" applyAlignment="1">
      <alignment horizontal="center" vertical="center"/>
    </xf>
    <xf numFmtId="49" fontId="65" fillId="0" borderId="0" xfId="0" applyNumberFormat="1" applyFont="1" applyFill="1" applyBorder="1" applyAlignment="1">
      <alignment vertical="center"/>
    </xf>
    <xf numFmtId="49" fontId="65" fillId="0" borderId="0" xfId="0" applyNumberFormat="1" applyFont="1" applyFill="1" applyBorder="1" applyAlignment="1">
      <alignment horizontal="center" vertical="center"/>
    </xf>
    <xf numFmtId="49" fontId="65" fillId="0" borderId="16" xfId="0" applyNumberFormat="1" applyFont="1" applyFill="1" applyBorder="1" applyAlignment="1">
      <alignment horizontal="center" vertical="center"/>
    </xf>
    <xf numFmtId="0" fontId="68" fillId="0" borderId="0" xfId="0" applyFont="1" applyFill="1" applyBorder="1" applyAlignment="1">
      <alignment horizontal="center" vertical="center" wrapText="1"/>
    </xf>
    <xf numFmtId="0" fontId="69" fillId="0" borderId="0" xfId="0" applyFont="1" applyFill="1" applyBorder="1" applyAlignment="1">
      <alignment horizontal="center" vertical="center" wrapText="1"/>
    </xf>
    <xf numFmtId="3" fontId="65" fillId="0" borderId="13" xfId="0" applyNumberFormat="1" applyFont="1" applyFill="1" applyBorder="1" applyAlignment="1">
      <alignment horizontal="center" vertical="center" wrapText="1"/>
    </xf>
    <xf numFmtId="171" fontId="65" fillId="0" borderId="13" xfId="0" applyNumberFormat="1" applyFont="1" applyFill="1" applyBorder="1" applyAlignment="1">
      <alignment horizontal="center" vertical="center" wrapText="1"/>
    </xf>
    <xf numFmtId="49" fontId="65" fillId="0" borderId="13" xfId="237" applyNumberFormat="1" applyFont="1" applyFill="1" applyBorder="1" applyAlignment="1">
      <alignment horizontal="left" vertical="center" wrapText="1"/>
    </xf>
    <xf numFmtId="0" fontId="65" fillId="0" borderId="0" xfId="0" applyFont="1" applyFill="1" applyBorder="1"/>
  </cellXfs>
  <cellStyles count="354">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xfId="105"/>
    <cellStyle name="Heading 1" xfId="106"/>
    <cellStyle name="Heading 2"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xfId="179"/>
    <cellStyle name="Normal 2" xfId="180"/>
    <cellStyle name="Normal_2005_03_15-Финансовый_БГ" xfId="181"/>
    <cellStyle name="Normal_GSE DCF_Model_31_07_09 final" xfId="182"/>
    <cellStyle name="Note"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xfId="353" builtinId="4"/>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Плохой 2" xfId="285"/>
    <cellStyle name="Плохой 3" xfId="286"/>
    <cellStyle name="Пояснение 2" xfId="287"/>
    <cellStyle name="Пояснение 3" xfId="288"/>
    <cellStyle name="Примечание 2" xfId="289"/>
    <cellStyle name="Примечание 3" xfId="290"/>
    <cellStyle name="Процентный 2" xfId="291"/>
    <cellStyle name="Процентный 2 10" xfId="292"/>
    <cellStyle name="Процентный 2 11" xfId="293"/>
    <cellStyle name="Процентный 2 12" xfId="294"/>
    <cellStyle name="Процентный 2 13" xfId="295"/>
    <cellStyle name="Процентный 2 14" xfId="296"/>
    <cellStyle name="Процентный 2 15" xfId="297"/>
    <cellStyle name="Процентный 2 16" xfId="298"/>
    <cellStyle name="Процентный 2 2" xfId="299"/>
    <cellStyle name="Процентный 2 3" xfId="300"/>
    <cellStyle name="Процентный 2 4" xfId="301"/>
    <cellStyle name="Процентный 2 5" xfId="302"/>
    <cellStyle name="Процентный 2 6" xfId="303"/>
    <cellStyle name="Процентный 2 7" xfId="304"/>
    <cellStyle name="Процентный 2 8" xfId="305"/>
    <cellStyle name="Процентный 2 9" xfId="306"/>
    <cellStyle name="Процентный 3" xfId="307"/>
    <cellStyle name="Процентный 4" xfId="308"/>
    <cellStyle name="Процентный 4 2" xfId="309"/>
    <cellStyle name="Связанная ячейка 2" xfId="310"/>
    <cellStyle name="Связанная ячейка 3" xfId="311"/>
    <cellStyle name="Стиль 1" xfId="312"/>
    <cellStyle name="Стиль 1 2" xfId="313"/>
    <cellStyle name="Стиль 1 3" xfId="314"/>
    <cellStyle name="Стиль 1 4" xfId="315"/>
    <cellStyle name="Стиль 1 5" xfId="316"/>
    <cellStyle name="Стиль 1 6" xfId="317"/>
    <cellStyle name="Стиль 1 7" xfId="318"/>
    <cellStyle name="Текст предупреждения 2" xfId="319"/>
    <cellStyle name="Текст предупреждения 3" xfId="320"/>
    <cellStyle name="Тысячи [0]_1.62" xfId="321"/>
    <cellStyle name="Тысячи_1.62" xfId="322"/>
    <cellStyle name="Финансовый 2" xfId="323"/>
    <cellStyle name="Финансовый 2 10" xfId="324"/>
    <cellStyle name="Финансовый 2 11" xfId="325"/>
    <cellStyle name="Финансовый 2 12" xfId="326"/>
    <cellStyle name="Финансовый 2 13" xfId="327"/>
    <cellStyle name="Финансовый 2 14" xfId="328"/>
    <cellStyle name="Финансовый 2 15" xfId="329"/>
    <cellStyle name="Финансовый 2 16" xfId="330"/>
    <cellStyle name="Финансовый 2 17" xfId="331"/>
    <cellStyle name="Финансовый 2 2" xfId="332"/>
    <cellStyle name="Финансовый 2 3" xfId="333"/>
    <cellStyle name="Финансовый 2 4" xfId="334"/>
    <cellStyle name="Финансовый 2 5" xfId="335"/>
    <cellStyle name="Финансовый 2 6" xfId="336"/>
    <cellStyle name="Финансовый 2 7" xfId="337"/>
    <cellStyle name="Финансовый 2 8" xfId="338"/>
    <cellStyle name="Финансовый 2 9" xfId="339"/>
    <cellStyle name="Финансовый 3" xfId="340"/>
    <cellStyle name="Финансовый 3 2" xfId="341"/>
    <cellStyle name="Финансовый 4" xfId="342"/>
    <cellStyle name="Финансовый 4 2" xfId="343"/>
    <cellStyle name="Финансовый 4 3" xfId="344"/>
    <cellStyle name="Финансовый 5" xfId="345"/>
    <cellStyle name="Финансовый 6" xfId="346"/>
    <cellStyle name="Финансовый 7" xfId="347"/>
    <cellStyle name="Хороший 2" xfId="348"/>
    <cellStyle name="Хороший 3" xfId="349"/>
    <cellStyle name="числовой" xfId="350"/>
    <cellStyle name="Ю" xfId="351"/>
    <cellStyle name="Ю-FreeSet_10" xfId="3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externalLink" Target="externalLinks/externalLink18.xml"/><Relationship Id="rId39" Type="http://schemas.openxmlformats.org/officeDocument/2006/relationships/externalLink" Target="externalLinks/externalLink31.xml"/><Relationship Id="rId3" Type="http://schemas.openxmlformats.org/officeDocument/2006/relationships/worksheet" Target="worksheets/sheet3.xml"/><Relationship Id="rId21" Type="http://schemas.openxmlformats.org/officeDocument/2006/relationships/externalLink" Target="externalLinks/externalLink13.xml"/><Relationship Id="rId34" Type="http://schemas.openxmlformats.org/officeDocument/2006/relationships/externalLink" Target="externalLinks/externalLink26.xml"/><Relationship Id="rId42" Type="http://schemas.openxmlformats.org/officeDocument/2006/relationships/externalLink" Target="externalLinks/externalLink34.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externalLink" Target="externalLinks/externalLink17.xml"/><Relationship Id="rId33" Type="http://schemas.openxmlformats.org/officeDocument/2006/relationships/externalLink" Target="externalLinks/externalLink25.xml"/><Relationship Id="rId38" Type="http://schemas.openxmlformats.org/officeDocument/2006/relationships/externalLink" Target="externalLinks/externalLink30.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externalLink" Target="externalLinks/externalLink12.xml"/><Relationship Id="rId29" Type="http://schemas.openxmlformats.org/officeDocument/2006/relationships/externalLink" Target="externalLinks/externalLink21.xml"/><Relationship Id="rId41" Type="http://schemas.openxmlformats.org/officeDocument/2006/relationships/externalLink" Target="externalLinks/externalLink3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externalLink" Target="externalLinks/externalLink16.xml"/><Relationship Id="rId32" Type="http://schemas.openxmlformats.org/officeDocument/2006/relationships/externalLink" Target="externalLinks/externalLink24.xml"/><Relationship Id="rId37" Type="http://schemas.openxmlformats.org/officeDocument/2006/relationships/externalLink" Target="externalLinks/externalLink29.xml"/><Relationship Id="rId40" Type="http://schemas.openxmlformats.org/officeDocument/2006/relationships/externalLink" Target="externalLinks/externalLink32.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externalLink" Target="externalLinks/externalLink15.xml"/><Relationship Id="rId28" Type="http://schemas.openxmlformats.org/officeDocument/2006/relationships/externalLink" Target="externalLinks/externalLink20.xml"/><Relationship Id="rId36" Type="http://schemas.openxmlformats.org/officeDocument/2006/relationships/externalLink" Target="externalLinks/externalLink28.xml"/><Relationship Id="rId10" Type="http://schemas.openxmlformats.org/officeDocument/2006/relationships/externalLink" Target="externalLinks/externalLink2.xml"/><Relationship Id="rId19" Type="http://schemas.openxmlformats.org/officeDocument/2006/relationships/externalLink" Target="externalLinks/externalLink11.xml"/><Relationship Id="rId31" Type="http://schemas.openxmlformats.org/officeDocument/2006/relationships/externalLink" Target="externalLinks/externalLink23.xml"/><Relationship Id="rId44" Type="http://schemas.openxmlformats.org/officeDocument/2006/relationships/externalLink" Target="externalLinks/externalLink3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externalLink" Target="externalLinks/externalLink19.xml"/><Relationship Id="rId30" Type="http://schemas.openxmlformats.org/officeDocument/2006/relationships/externalLink" Target="externalLinks/externalLink22.xml"/><Relationship Id="rId35" Type="http://schemas.openxmlformats.org/officeDocument/2006/relationships/externalLink" Target="externalLinks/externalLink27.xml"/><Relationship Id="rId43" Type="http://schemas.openxmlformats.org/officeDocument/2006/relationships/externalLink" Target="externalLinks/externalLink35.xml"/><Relationship Id="rId48"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1352550</xdr:colOff>
      <xdr:row>78</xdr:row>
      <xdr:rowOff>0</xdr:rowOff>
    </xdr:from>
    <xdr:to>
      <xdr:col>0</xdr:col>
      <xdr:colOff>4743450</xdr:colOff>
      <xdr:row>78</xdr:row>
      <xdr:rowOff>0</xdr:rowOff>
    </xdr:to>
    <xdr:sp macro="" textlink="">
      <xdr:nvSpPr>
        <xdr:cNvPr id="3145" name="Line 1">
          <a:extLst>
            <a:ext uri="{FF2B5EF4-FFF2-40B4-BE49-F238E27FC236}">
              <a16:creationId xmlns:a16="http://schemas.microsoft.com/office/drawing/2014/main" id="{00000000-0008-0000-0000-0000490C0000}"/>
            </a:ext>
          </a:extLst>
        </xdr:cNvPr>
        <xdr:cNvSpPr>
          <a:spLocks noChangeShapeType="1"/>
        </xdr:cNvSpPr>
      </xdr:nvSpPr>
      <xdr:spPr bwMode="auto">
        <a:xfrm>
          <a:off x="1352550" y="28070175"/>
          <a:ext cx="3390900" cy="0"/>
        </a:xfrm>
        <a:prstGeom prst="line">
          <a:avLst/>
        </a:prstGeom>
        <a:noFill/>
        <a:ln w="9525">
          <a:solidFill>
            <a:srgbClr val="000000"/>
          </a:solidFill>
          <a:round/>
          <a:headEnd/>
          <a:tailEnd/>
        </a:ln>
      </xdr:spPr>
    </xdr:sp>
    <xdr:clientData/>
  </xdr:twoCellAnchor>
  <xdr:twoCellAnchor>
    <xdr:from>
      <xdr:col>2</xdr:col>
      <xdr:colOff>114300</xdr:colOff>
      <xdr:row>78</xdr:row>
      <xdr:rowOff>0</xdr:rowOff>
    </xdr:from>
    <xdr:to>
      <xdr:col>3</xdr:col>
      <xdr:colOff>1619250</xdr:colOff>
      <xdr:row>78</xdr:row>
      <xdr:rowOff>0</xdr:rowOff>
    </xdr:to>
    <xdr:sp macro="" textlink="">
      <xdr:nvSpPr>
        <xdr:cNvPr id="3146" name="Line 2">
          <a:extLst>
            <a:ext uri="{FF2B5EF4-FFF2-40B4-BE49-F238E27FC236}">
              <a16:creationId xmlns:a16="http://schemas.microsoft.com/office/drawing/2014/main" id="{00000000-0008-0000-0000-00004A0C0000}"/>
            </a:ext>
          </a:extLst>
        </xdr:cNvPr>
        <xdr:cNvSpPr>
          <a:spLocks noChangeShapeType="1"/>
        </xdr:cNvSpPr>
      </xdr:nvSpPr>
      <xdr:spPr bwMode="auto">
        <a:xfrm>
          <a:off x="6096000" y="28070175"/>
          <a:ext cx="3190875" cy="0"/>
        </a:xfrm>
        <a:prstGeom prst="line">
          <a:avLst/>
        </a:prstGeom>
        <a:noFill/>
        <a:ln w="9525">
          <a:solidFill>
            <a:srgbClr val="000000"/>
          </a:solidFill>
          <a:round/>
          <a:headEnd/>
          <a:tailEnd/>
        </a:ln>
      </xdr:spPr>
    </xdr:sp>
    <xdr:clientData/>
  </xdr:twoCellAnchor>
  <xdr:twoCellAnchor>
    <xdr:from>
      <xdr:col>5</xdr:col>
      <xdr:colOff>0</xdr:colOff>
      <xdr:row>78</xdr:row>
      <xdr:rowOff>0</xdr:rowOff>
    </xdr:from>
    <xdr:to>
      <xdr:col>6</xdr:col>
      <xdr:colOff>1447800</xdr:colOff>
      <xdr:row>78</xdr:row>
      <xdr:rowOff>0</xdr:rowOff>
    </xdr:to>
    <xdr:sp macro="" textlink="">
      <xdr:nvSpPr>
        <xdr:cNvPr id="3147" name="Line 3">
          <a:extLst>
            <a:ext uri="{FF2B5EF4-FFF2-40B4-BE49-F238E27FC236}">
              <a16:creationId xmlns:a16="http://schemas.microsoft.com/office/drawing/2014/main" id="{00000000-0008-0000-0000-00004B0C0000}"/>
            </a:ext>
          </a:extLst>
        </xdr:cNvPr>
        <xdr:cNvSpPr>
          <a:spLocks noChangeShapeType="1"/>
        </xdr:cNvSpPr>
      </xdr:nvSpPr>
      <xdr:spPr bwMode="auto">
        <a:xfrm>
          <a:off x="10915650" y="28070175"/>
          <a:ext cx="3038475" cy="0"/>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1295400</xdr:colOff>
      <xdr:row>113</xdr:row>
      <xdr:rowOff>63500</xdr:rowOff>
    </xdr:from>
    <xdr:to>
      <xdr:col>0</xdr:col>
      <xdr:colOff>4972050</xdr:colOff>
      <xdr:row>113</xdr:row>
      <xdr:rowOff>63500</xdr:rowOff>
    </xdr:to>
    <xdr:sp macro="" textlink="">
      <xdr:nvSpPr>
        <xdr:cNvPr id="1101" name="Line 1">
          <a:extLst>
            <a:ext uri="{FF2B5EF4-FFF2-40B4-BE49-F238E27FC236}">
              <a16:creationId xmlns:a16="http://schemas.microsoft.com/office/drawing/2014/main" id="{00000000-0008-0000-0100-00004D040000}"/>
            </a:ext>
          </a:extLst>
        </xdr:cNvPr>
        <xdr:cNvSpPr>
          <a:spLocks noChangeShapeType="1"/>
        </xdr:cNvSpPr>
      </xdr:nvSpPr>
      <xdr:spPr bwMode="auto">
        <a:xfrm>
          <a:off x="1295400" y="43713400"/>
          <a:ext cx="3676650" cy="0"/>
        </a:xfrm>
        <a:prstGeom prst="line">
          <a:avLst/>
        </a:prstGeom>
        <a:noFill/>
        <a:ln w="9525">
          <a:solidFill>
            <a:srgbClr val="000000"/>
          </a:solidFill>
          <a:round/>
          <a:headEnd/>
          <a:tailEnd/>
        </a:ln>
      </xdr:spPr>
    </xdr:sp>
    <xdr:clientData/>
  </xdr:twoCellAnchor>
  <xdr:twoCellAnchor>
    <xdr:from>
      <xdr:col>1</xdr:col>
      <xdr:colOff>781050</xdr:colOff>
      <xdr:row>112</xdr:row>
      <xdr:rowOff>0</xdr:rowOff>
    </xdr:from>
    <xdr:to>
      <xdr:col>4</xdr:col>
      <xdr:colOff>552450</xdr:colOff>
      <xdr:row>112</xdr:row>
      <xdr:rowOff>0</xdr:rowOff>
    </xdr:to>
    <xdr:sp macro="" textlink="">
      <xdr:nvSpPr>
        <xdr:cNvPr id="1102" name="Line 2">
          <a:extLst>
            <a:ext uri="{FF2B5EF4-FFF2-40B4-BE49-F238E27FC236}">
              <a16:creationId xmlns:a16="http://schemas.microsoft.com/office/drawing/2014/main" id="{00000000-0008-0000-0100-00004E040000}"/>
            </a:ext>
          </a:extLst>
        </xdr:cNvPr>
        <xdr:cNvSpPr>
          <a:spLocks noChangeShapeType="1"/>
        </xdr:cNvSpPr>
      </xdr:nvSpPr>
      <xdr:spPr bwMode="auto">
        <a:xfrm>
          <a:off x="5810250" y="38881050"/>
          <a:ext cx="2552700" cy="0"/>
        </a:xfrm>
        <a:prstGeom prst="line">
          <a:avLst/>
        </a:prstGeom>
        <a:noFill/>
        <a:ln w="9525">
          <a:solidFill>
            <a:srgbClr val="000000"/>
          </a:solidFill>
          <a:round/>
          <a:headEnd/>
          <a:tailEnd/>
        </a:ln>
      </xdr:spPr>
    </xdr:sp>
    <xdr:clientData/>
  </xdr:twoCellAnchor>
  <xdr:twoCellAnchor>
    <xdr:from>
      <xdr:col>6</xdr:col>
      <xdr:colOff>50800</xdr:colOff>
      <xdr:row>113</xdr:row>
      <xdr:rowOff>101600</xdr:rowOff>
    </xdr:from>
    <xdr:to>
      <xdr:col>8</xdr:col>
      <xdr:colOff>53975</xdr:colOff>
      <xdr:row>113</xdr:row>
      <xdr:rowOff>101600</xdr:rowOff>
    </xdr:to>
    <xdr:sp macro="" textlink="">
      <xdr:nvSpPr>
        <xdr:cNvPr id="1103" name="Line 3">
          <a:extLst>
            <a:ext uri="{FF2B5EF4-FFF2-40B4-BE49-F238E27FC236}">
              <a16:creationId xmlns:a16="http://schemas.microsoft.com/office/drawing/2014/main" id="{00000000-0008-0000-0100-00004F040000}"/>
            </a:ext>
          </a:extLst>
        </xdr:cNvPr>
        <xdr:cNvSpPr>
          <a:spLocks noChangeShapeType="1"/>
        </xdr:cNvSpPr>
      </xdr:nvSpPr>
      <xdr:spPr bwMode="auto">
        <a:xfrm>
          <a:off x="9652000" y="43751500"/>
          <a:ext cx="2454275"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1228725</xdr:colOff>
      <xdr:row>40</xdr:row>
      <xdr:rowOff>0</xdr:rowOff>
    </xdr:from>
    <xdr:to>
      <xdr:col>1</xdr:col>
      <xdr:colOff>0</xdr:colOff>
      <xdr:row>40</xdr:row>
      <xdr:rowOff>0</xdr:rowOff>
    </xdr:to>
    <xdr:sp macro="" textlink="">
      <xdr:nvSpPr>
        <xdr:cNvPr id="2121" name="Line 1">
          <a:extLst>
            <a:ext uri="{FF2B5EF4-FFF2-40B4-BE49-F238E27FC236}">
              <a16:creationId xmlns:a16="http://schemas.microsoft.com/office/drawing/2014/main" id="{00000000-0008-0000-0200-000049080000}"/>
            </a:ext>
          </a:extLst>
        </xdr:cNvPr>
        <xdr:cNvSpPr>
          <a:spLocks noChangeShapeType="1"/>
        </xdr:cNvSpPr>
      </xdr:nvSpPr>
      <xdr:spPr bwMode="auto">
        <a:xfrm>
          <a:off x="1228725" y="15821025"/>
          <a:ext cx="3048000" cy="0"/>
        </a:xfrm>
        <a:prstGeom prst="line">
          <a:avLst/>
        </a:prstGeom>
        <a:noFill/>
        <a:ln w="9525">
          <a:solidFill>
            <a:srgbClr val="000000"/>
          </a:solidFill>
          <a:round/>
          <a:headEnd/>
          <a:tailEnd/>
        </a:ln>
      </xdr:spPr>
    </xdr:sp>
    <xdr:clientData/>
  </xdr:twoCellAnchor>
  <xdr:twoCellAnchor>
    <xdr:from>
      <xdr:col>2</xdr:col>
      <xdr:colOff>0</xdr:colOff>
      <xdr:row>40</xdr:row>
      <xdr:rowOff>0</xdr:rowOff>
    </xdr:from>
    <xdr:to>
      <xdr:col>4</xdr:col>
      <xdr:colOff>66675</xdr:colOff>
      <xdr:row>40</xdr:row>
      <xdr:rowOff>0</xdr:rowOff>
    </xdr:to>
    <xdr:sp macro="" textlink="">
      <xdr:nvSpPr>
        <xdr:cNvPr id="2122" name="Line 2">
          <a:extLst>
            <a:ext uri="{FF2B5EF4-FFF2-40B4-BE49-F238E27FC236}">
              <a16:creationId xmlns:a16="http://schemas.microsoft.com/office/drawing/2014/main" id="{00000000-0008-0000-0200-00004A080000}"/>
            </a:ext>
          </a:extLst>
        </xdr:cNvPr>
        <xdr:cNvSpPr>
          <a:spLocks noChangeShapeType="1"/>
        </xdr:cNvSpPr>
      </xdr:nvSpPr>
      <xdr:spPr bwMode="auto">
        <a:xfrm>
          <a:off x="5295900" y="15821025"/>
          <a:ext cx="2286000" cy="0"/>
        </a:xfrm>
        <a:prstGeom prst="line">
          <a:avLst/>
        </a:prstGeom>
        <a:noFill/>
        <a:ln w="9525">
          <a:solidFill>
            <a:srgbClr val="000000"/>
          </a:solidFill>
          <a:round/>
          <a:headEnd/>
          <a:tailEnd/>
        </a:ln>
      </xdr:spPr>
    </xdr:sp>
    <xdr:clientData/>
  </xdr:twoCellAnchor>
  <xdr:twoCellAnchor>
    <xdr:from>
      <xdr:col>4</xdr:col>
      <xdr:colOff>923925</xdr:colOff>
      <xdr:row>40</xdr:row>
      <xdr:rowOff>0</xdr:rowOff>
    </xdr:from>
    <xdr:to>
      <xdr:col>6</xdr:col>
      <xdr:colOff>962025</xdr:colOff>
      <xdr:row>40</xdr:row>
      <xdr:rowOff>0</xdr:rowOff>
    </xdr:to>
    <xdr:sp macro="" textlink="">
      <xdr:nvSpPr>
        <xdr:cNvPr id="2123" name="Line 3">
          <a:extLst>
            <a:ext uri="{FF2B5EF4-FFF2-40B4-BE49-F238E27FC236}">
              <a16:creationId xmlns:a16="http://schemas.microsoft.com/office/drawing/2014/main" id="{00000000-0008-0000-0200-00004B080000}"/>
            </a:ext>
          </a:extLst>
        </xdr:cNvPr>
        <xdr:cNvSpPr>
          <a:spLocks noChangeShapeType="1"/>
        </xdr:cNvSpPr>
      </xdr:nvSpPr>
      <xdr:spPr bwMode="auto">
        <a:xfrm>
          <a:off x="8439150" y="15821025"/>
          <a:ext cx="2219325" cy="0"/>
        </a:xfrm>
        <a:prstGeom prst="line">
          <a:avLst/>
        </a:prstGeom>
        <a:no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1019175</xdr:colOff>
      <xdr:row>84</xdr:row>
      <xdr:rowOff>0</xdr:rowOff>
    </xdr:from>
    <xdr:to>
      <xdr:col>0</xdr:col>
      <xdr:colOff>3971925</xdr:colOff>
      <xdr:row>84</xdr:row>
      <xdr:rowOff>0</xdr:rowOff>
    </xdr:to>
    <xdr:sp macro="" textlink="">
      <xdr:nvSpPr>
        <xdr:cNvPr id="4169" name="Line 1">
          <a:extLst>
            <a:ext uri="{FF2B5EF4-FFF2-40B4-BE49-F238E27FC236}">
              <a16:creationId xmlns:a16="http://schemas.microsoft.com/office/drawing/2014/main" id="{00000000-0008-0000-0300-000049100000}"/>
            </a:ext>
          </a:extLst>
        </xdr:cNvPr>
        <xdr:cNvSpPr>
          <a:spLocks noChangeShapeType="1"/>
        </xdr:cNvSpPr>
      </xdr:nvSpPr>
      <xdr:spPr bwMode="auto">
        <a:xfrm>
          <a:off x="1019175" y="20993100"/>
          <a:ext cx="2952750" cy="0"/>
        </a:xfrm>
        <a:prstGeom prst="line">
          <a:avLst/>
        </a:prstGeom>
        <a:noFill/>
        <a:ln w="9525">
          <a:solidFill>
            <a:srgbClr val="000000"/>
          </a:solidFill>
          <a:round/>
          <a:headEnd/>
          <a:tailEnd/>
        </a:ln>
      </xdr:spPr>
    </xdr:sp>
    <xdr:clientData/>
  </xdr:twoCellAnchor>
  <xdr:twoCellAnchor>
    <xdr:from>
      <xdr:col>2</xdr:col>
      <xdr:colOff>0</xdr:colOff>
      <xdr:row>84</xdr:row>
      <xdr:rowOff>0</xdr:rowOff>
    </xdr:from>
    <xdr:to>
      <xdr:col>3</xdr:col>
      <xdr:colOff>723900</xdr:colOff>
      <xdr:row>84</xdr:row>
      <xdr:rowOff>0</xdr:rowOff>
    </xdr:to>
    <xdr:sp macro="" textlink="">
      <xdr:nvSpPr>
        <xdr:cNvPr id="4170" name="Line 2">
          <a:extLst>
            <a:ext uri="{FF2B5EF4-FFF2-40B4-BE49-F238E27FC236}">
              <a16:creationId xmlns:a16="http://schemas.microsoft.com/office/drawing/2014/main" id="{00000000-0008-0000-0300-00004A100000}"/>
            </a:ext>
          </a:extLst>
        </xdr:cNvPr>
        <xdr:cNvSpPr>
          <a:spLocks noChangeShapeType="1"/>
        </xdr:cNvSpPr>
      </xdr:nvSpPr>
      <xdr:spPr bwMode="auto">
        <a:xfrm>
          <a:off x="4810125" y="20993100"/>
          <a:ext cx="1981200" cy="0"/>
        </a:xfrm>
        <a:prstGeom prst="line">
          <a:avLst/>
        </a:prstGeom>
        <a:noFill/>
        <a:ln w="9525">
          <a:solidFill>
            <a:srgbClr val="000000"/>
          </a:solidFill>
          <a:round/>
          <a:headEnd/>
          <a:tailEnd/>
        </a:ln>
      </xdr:spPr>
    </xdr:sp>
    <xdr:clientData/>
  </xdr:twoCellAnchor>
  <xdr:twoCellAnchor>
    <xdr:from>
      <xdr:col>4</xdr:col>
      <xdr:colOff>676275</xdr:colOff>
      <xdr:row>84</xdr:row>
      <xdr:rowOff>0</xdr:rowOff>
    </xdr:from>
    <xdr:to>
      <xdr:col>7</xdr:col>
      <xdr:colOff>0</xdr:colOff>
      <xdr:row>84</xdr:row>
      <xdr:rowOff>0</xdr:rowOff>
    </xdr:to>
    <xdr:sp macro="" textlink="">
      <xdr:nvSpPr>
        <xdr:cNvPr id="4171" name="Line 3">
          <a:extLst>
            <a:ext uri="{FF2B5EF4-FFF2-40B4-BE49-F238E27FC236}">
              <a16:creationId xmlns:a16="http://schemas.microsoft.com/office/drawing/2014/main" id="{00000000-0008-0000-0300-00004B100000}"/>
            </a:ext>
          </a:extLst>
        </xdr:cNvPr>
        <xdr:cNvSpPr>
          <a:spLocks noChangeShapeType="1"/>
        </xdr:cNvSpPr>
      </xdr:nvSpPr>
      <xdr:spPr bwMode="auto">
        <a:xfrm>
          <a:off x="7477125" y="20993100"/>
          <a:ext cx="2133600" cy="0"/>
        </a:xfrm>
        <a:prstGeom prst="line">
          <a:avLst/>
        </a:prstGeom>
        <a:noFill/>
        <a:ln w="9525">
          <a:solidFill>
            <a:srgbClr val="000000"/>
          </a:solidFill>
          <a:round/>
          <a:headEnd/>
          <a:tailEnd/>
        </a:ln>
      </xdr:spPr>
    </xdr:sp>
    <xdr:clientData/>
  </xdr:twoCellAnchor>
  <xdr:oneCellAnchor>
    <xdr:from>
      <xdr:col>7</xdr:col>
      <xdr:colOff>177800</xdr:colOff>
      <xdr:row>21</xdr:row>
      <xdr:rowOff>392112</xdr:rowOff>
    </xdr:from>
    <xdr:ext cx="914400" cy="264560"/>
    <xdr:sp macro="" textlink="">
      <xdr:nvSpPr>
        <xdr:cNvPr id="2" name="TextBox 1"/>
        <xdr:cNvSpPr txBox="1"/>
      </xdr:nvSpPr>
      <xdr:spPr>
        <a:xfrm>
          <a:off x="10226675" y="8647112"/>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1019175</xdr:colOff>
      <xdr:row>15</xdr:row>
      <xdr:rowOff>0</xdr:rowOff>
    </xdr:from>
    <xdr:to>
      <xdr:col>0</xdr:col>
      <xdr:colOff>3971925</xdr:colOff>
      <xdr:row>15</xdr:row>
      <xdr:rowOff>0</xdr:rowOff>
    </xdr:to>
    <xdr:sp macro="" textlink="">
      <xdr:nvSpPr>
        <xdr:cNvPr id="5193" name="Line 1">
          <a:extLst>
            <a:ext uri="{FF2B5EF4-FFF2-40B4-BE49-F238E27FC236}">
              <a16:creationId xmlns:a16="http://schemas.microsoft.com/office/drawing/2014/main" id="{00000000-0008-0000-0400-000049140000}"/>
            </a:ext>
          </a:extLst>
        </xdr:cNvPr>
        <xdr:cNvSpPr>
          <a:spLocks noChangeShapeType="1"/>
        </xdr:cNvSpPr>
      </xdr:nvSpPr>
      <xdr:spPr bwMode="auto">
        <a:xfrm>
          <a:off x="1019175" y="7277100"/>
          <a:ext cx="2952750" cy="0"/>
        </a:xfrm>
        <a:prstGeom prst="line">
          <a:avLst/>
        </a:prstGeom>
        <a:noFill/>
        <a:ln w="9525">
          <a:solidFill>
            <a:srgbClr val="000000"/>
          </a:solidFill>
          <a:round/>
          <a:headEnd/>
          <a:tailEnd/>
        </a:ln>
      </xdr:spPr>
    </xdr:sp>
    <xdr:clientData/>
  </xdr:twoCellAnchor>
  <xdr:twoCellAnchor>
    <xdr:from>
      <xdr:col>2</xdr:col>
      <xdr:colOff>0</xdr:colOff>
      <xdr:row>15</xdr:row>
      <xdr:rowOff>0</xdr:rowOff>
    </xdr:from>
    <xdr:to>
      <xdr:col>3</xdr:col>
      <xdr:colOff>723900</xdr:colOff>
      <xdr:row>15</xdr:row>
      <xdr:rowOff>0</xdr:rowOff>
    </xdr:to>
    <xdr:sp macro="" textlink="">
      <xdr:nvSpPr>
        <xdr:cNvPr id="5194" name="Line 2">
          <a:extLst>
            <a:ext uri="{FF2B5EF4-FFF2-40B4-BE49-F238E27FC236}">
              <a16:creationId xmlns:a16="http://schemas.microsoft.com/office/drawing/2014/main" id="{00000000-0008-0000-0400-00004A140000}"/>
            </a:ext>
          </a:extLst>
        </xdr:cNvPr>
        <xdr:cNvSpPr>
          <a:spLocks noChangeShapeType="1"/>
        </xdr:cNvSpPr>
      </xdr:nvSpPr>
      <xdr:spPr bwMode="auto">
        <a:xfrm>
          <a:off x="5172075" y="7277100"/>
          <a:ext cx="2085975" cy="0"/>
        </a:xfrm>
        <a:prstGeom prst="line">
          <a:avLst/>
        </a:prstGeom>
        <a:noFill/>
        <a:ln w="9525">
          <a:solidFill>
            <a:srgbClr val="000000"/>
          </a:solidFill>
          <a:round/>
          <a:headEnd/>
          <a:tailEnd/>
        </a:ln>
      </xdr:spPr>
    </xdr:sp>
    <xdr:clientData/>
  </xdr:twoCellAnchor>
  <xdr:twoCellAnchor>
    <xdr:from>
      <xdr:col>4</xdr:col>
      <xdr:colOff>675193</xdr:colOff>
      <xdr:row>16</xdr:row>
      <xdr:rowOff>16236</xdr:rowOff>
    </xdr:from>
    <xdr:to>
      <xdr:col>7</xdr:col>
      <xdr:colOff>34854</xdr:colOff>
      <xdr:row>16</xdr:row>
      <xdr:rowOff>16236</xdr:rowOff>
    </xdr:to>
    <xdr:sp macro="" textlink="">
      <xdr:nvSpPr>
        <xdr:cNvPr id="5195" name="Line 3">
          <a:extLst>
            <a:ext uri="{FF2B5EF4-FFF2-40B4-BE49-F238E27FC236}">
              <a16:creationId xmlns:a16="http://schemas.microsoft.com/office/drawing/2014/main" id="{00000000-0008-0000-0400-00004B140000}"/>
            </a:ext>
          </a:extLst>
        </xdr:cNvPr>
        <xdr:cNvSpPr>
          <a:spLocks noChangeShapeType="1"/>
        </xdr:cNvSpPr>
      </xdr:nvSpPr>
      <xdr:spPr bwMode="auto">
        <a:xfrm>
          <a:off x="8399102" y="7515009"/>
          <a:ext cx="3100388" cy="0"/>
        </a:xfrm>
        <a:prstGeom prst="line">
          <a:avLst/>
        </a:prstGeom>
        <a:no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1485900</xdr:colOff>
      <xdr:row>23</xdr:row>
      <xdr:rowOff>0</xdr:rowOff>
    </xdr:from>
    <xdr:to>
      <xdr:col>0</xdr:col>
      <xdr:colOff>5810250</xdr:colOff>
      <xdr:row>23</xdr:row>
      <xdr:rowOff>0</xdr:rowOff>
    </xdr:to>
    <xdr:sp macro="" textlink="">
      <xdr:nvSpPr>
        <xdr:cNvPr id="6217" name="Line 1">
          <a:extLst>
            <a:ext uri="{FF2B5EF4-FFF2-40B4-BE49-F238E27FC236}">
              <a16:creationId xmlns:a16="http://schemas.microsoft.com/office/drawing/2014/main" id="{00000000-0008-0000-0500-000049180000}"/>
            </a:ext>
          </a:extLst>
        </xdr:cNvPr>
        <xdr:cNvSpPr>
          <a:spLocks noChangeShapeType="1"/>
        </xdr:cNvSpPr>
      </xdr:nvSpPr>
      <xdr:spPr bwMode="auto">
        <a:xfrm>
          <a:off x="1485900" y="16735425"/>
          <a:ext cx="4324350" cy="0"/>
        </a:xfrm>
        <a:prstGeom prst="line">
          <a:avLst/>
        </a:prstGeom>
        <a:noFill/>
        <a:ln w="9525">
          <a:solidFill>
            <a:srgbClr val="000000"/>
          </a:solidFill>
          <a:round/>
          <a:headEnd/>
          <a:tailEnd/>
        </a:ln>
      </xdr:spPr>
    </xdr:sp>
    <xdr:clientData/>
  </xdr:twoCellAnchor>
  <xdr:twoCellAnchor>
    <xdr:from>
      <xdr:col>1</xdr:col>
      <xdr:colOff>876300</xdr:colOff>
      <xdr:row>23</xdr:row>
      <xdr:rowOff>0</xdr:rowOff>
    </xdr:from>
    <xdr:to>
      <xdr:col>3</xdr:col>
      <xdr:colOff>704850</xdr:colOff>
      <xdr:row>23</xdr:row>
      <xdr:rowOff>0</xdr:rowOff>
    </xdr:to>
    <xdr:sp macro="" textlink="">
      <xdr:nvSpPr>
        <xdr:cNvPr id="6218" name="Line 2">
          <a:extLst>
            <a:ext uri="{FF2B5EF4-FFF2-40B4-BE49-F238E27FC236}">
              <a16:creationId xmlns:a16="http://schemas.microsoft.com/office/drawing/2014/main" id="{00000000-0008-0000-0500-00004A180000}"/>
            </a:ext>
          </a:extLst>
        </xdr:cNvPr>
        <xdr:cNvSpPr>
          <a:spLocks noChangeShapeType="1"/>
        </xdr:cNvSpPr>
      </xdr:nvSpPr>
      <xdr:spPr bwMode="auto">
        <a:xfrm>
          <a:off x="6696075" y="16735425"/>
          <a:ext cx="2247900" cy="0"/>
        </a:xfrm>
        <a:prstGeom prst="line">
          <a:avLst/>
        </a:prstGeom>
        <a:noFill/>
        <a:ln w="9525">
          <a:solidFill>
            <a:srgbClr val="000000"/>
          </a:solidFill>
          <a:round/>
          <a:headEnd/>
          <a:tailEnd/>
        </a:ln>
      </xdr:spPr>
    </xdr:sp>
    <xdr:clientData/>
  </xdr:twoCellAnchor>
  <xdr:twoCellAnchor>
    <xdr:from>
      <xdr:col>4</xdr:col>
      <xdr:colOff>22225</xdr:colOff>
      <xdr:row>24</xdr:row>
      <xdr:rowOff>38100</xdr:rowOff>
    </xdr:from>
    <xdr:to>
      <xdr:col>5</xdr:col>
      <xdr:colOff>2041525</xdr:colOff>
      <xdr:row>24</xdr:row>
      <xdr:rowOff>38100</xdr:rowOff>
    </xdr:to>
    <xdr:sp macro="" textlink="">
      <xdr:nvSpPr>
        <xdr:cNvPr id="6219" name="Line 3">
          <a:extLst>
            <a:ext uri="{FF2B5EF4-FFF2-40B4-BE49-F238E27FC236}">
              <a16:creationId xmlns:a16="http://schemas.microsoft.com/office/drawing/2014/main" id="{00000000-0008-0000-0500-00004B180000}"/>
            </a:ext>
          </a:extLst>
        </xdr:cNvPr>
        <xdr:cNvSpPr>
          <a:spLocks noChangeShapeType="1"/>
        </xdr:cNvSpPr>
      </xdr:nvSpPr>
      <xdr:spPr bwMode="auto">
        <a:xfrm>
          <a:off x="9610725" y="17024350"/>
          <a:ext cx="3336925" cy="0"/>
        </a:xfrm>
        <a:prstGeom prst="line">
          <a:avLst/>
        </a:prstGeom>
        <a:noFill/>
        <a:ln w="9525">
          <a:solidFill>
            <a:srgbClr val="000000"/>
          </a:solid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47625</xdr:colOff>
      <xdr:row>60</xdr:row>
      <xdr:rowOff>0</xdr:rowOff>
    </xdr:from>
    <xdr:to>
      <xdr:col>9</xdr:col>
      <xdr:colOff>266700</xdr:colOff>
      <xdr:row>60</xdr:row>
      <xdr:rowOff>0</xdr:rowOff>
    </xdr:to>
    <xdr:sp macro="" textlink="">
      <xdr:nvSpPr>
        <xdr:cNvPr id="7241" name="Line 1">
          <a:extLst>
            <a:ext uri="{FF2B5EF4-FFF2-40B4-BE49-F238E27FC236}">
              <a16:creationId xmlns:a16="http://schemas.microsoft.com/office/drawing/2014/main" id="{00000000-0008-0000-0700-0000491C0000}"/>
            </a:ext>
          </a:extLst>
        </xdr:cNvPr>
        <xdr:cNvSpPr>
          <a:spLocks noChangeShapeType="1"/>
        </xdr:cNvSpPr>
      </xdr:nvSpPr>
      <xdr:spPr bwMode="auto">
        <a:xfrm>
          <a:off x="2552700" y="16687800"/>
          <a:ext cx="4162425" cy="0"/>
        </a:xfrm>
        <a:prstGeom prst="line">
          <a:avLst/>
        </a:prstGeom>
        <a:noFill/>
        <a:ln w="9525">
          <a:solidFill>
            <a:srgbClr val="000000"/>
          </a:solidFill>
          <a:round/>
          <a:headEnd/>
          <a:tailEnd/>
        </a:ln>
      </xdr:spPr>
    </xdr:sp>
    <xdr:clientData/>
  </xdr:twoCellAnchor>
  <xdr:twoCellAnchor>
    <xdr:from>
      <xdr:col>14</xdr:col>
      <xdr:colOff>914400</xdr:colOff>
      <xdr:row>60</xdr:row>
      <xdr:rowOff>0</xdr:rowOff>
    </xdr:from>
    <xdr:to>
      <xdr:col>19</xdr:col>
      <xdr:colOff>800100</xdr:colOff>
      <xdr:row>60</xdr:row>
      <xdr:rowOff>0</xdr:rowOff>
    </xdr:to>
    <xdr:sp macro="" textlink="">
      <xdr:nvSpPr>
        <xdr:cNvPr id="7242" name="Line 2">
          <a:extLst>
            <a:ext uri="{FF2B5EF4-FFF2-40B4-BE49-F238E27FC236}">
              <a16:creationId xmlns:a16="http://schemas.microsoft.com/office/drawing/2014/main" id="{00000000-0008-0000-0700-00004A1C0000}"/>
            </a:ext>
          </a:extLst>
        </xdr:cNvPr>
        <xdr:cNvSpPr>
          <a:spLocks noChangeShapeType="1"/>
        </xdr:cNvSpPr>
      </xdr:nvSpPr>
      <xdr:spPr bwMode="auto">
        <a:xfrm flipV="1">
          <a:off x="10639425" y="16687800"/>
          <a:ext cx="4419600" cy="0"/>
        </a:xfrm>
        <a:prstGeom prst="line">
          <a:avLst/>
        </a:prstGeom>
        <a:noFill/>
        <a:ln w="9525">
          <a:solidFill>
            <a:srgbClr val="000000"/>
          </a:solidFill>
          <a:round/>
          <a:headEnd/>
          <a:tailEnd/>
        </a:ln>
      </xdr:spPr>
    </xdr:sp>
    <xdr:clientData/>
  </xdr:twoCellAnchor>
  <xdr:twoCellAnchor>
    <xdr:from>
      <xdr:col>27</xdr:col>
      <xdr:colOff>409575</xdr:colOff>
      <xdr:row>60</xdr:row>
      <xdr:rowOff>0</xdr:rowOff>
    </xdr:from>
    <xdr:to>
      <xdr:col>32</xdr:col>
      <xdr:colOff>228600</xdr:colOff>
      <xdr:row>60</xdr:row>
      <xdr:rowOff>0</xdr:rowOff>
    </xdr:to>
    <xdr:sp macro="" textlink="">
      <xdr:nvSpPr>
        <xdr:cNvPr id="7243" name="Line 3">
          <a:extLst>
            <a:ext uri="{FF2B5EF4-FFF2-40B4-BE49-F238E27FC236}">
              <a16:creationId xmlns:a16="http://schemas.microsoft.com/office/drawing/2014/main" id="{00000000-0008-0000-0700-00004B1C0000}"/>
            </a:ext>
          </a:extLst>
        </xdr:cNvPr>
        <xdr:cNvSpPr>
          <a:spLocks noChangeShapeType="1"/>
        </xdr:cNvSpPr>
      </xdr:nvSpPr>
      <xdr:spPr bwMode="auto">
        <a:xfrm>
          <a:off x="22031325" y="18268950"/>
          <a:ext cx="4200525" cy="0"/>
        </a:xfrm>
        <a:prstGeom prst="line">
          <a:avLst/>
        </a:prstGeom>
        <a:no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Ariadna\Sum_pok.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Users/1235/Downloads/&#1092;&#1080;&#1085;&#1087;&#1083;&#1072;&#1085;%20202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sheetName val="Real GDP &amp; Real IP (u)"/>
      <sheetName val="Real GDP &amp; Real IP (e)"/>
      <sheetName val="GDP_gr"/>
      <sheetName val="Светлые"/>
      <sheetName val="адмін (2)"/>
      <sheetName val="ПЛАН ЗАКУПІВЕЛЬ 2018"/>
      <sheetName val="Аркуш2"/>
      <sheetName val="Лист 1"/>
      <sheetName val="Real_GDP_&amp;_Real_IP_(u)"/>
      <sheetName val="Real_GDP_&amp;_Real_IP_(e)"/>
      <sheetName val="Лист3"/>
      <sheetName val="TDSheet"/>
      <sheetName val="Лист2"/>
      <sheetName val="адмін_(2)"/>
      <sheetName val="MPPZ"/>
      <sheetName val="Довідник"/>
      <sheetName val="Real_GDP_&amp;_Real_IP_(u)1"/>
      <sheetName val="Real_GDP_&amp;_Real_IP_(e)1"/>
      <sheetName val="адмін_(2)1"/>
      <sheetName val="ПЛАН_ЗАКУПІВЕЛЬ_2018"/>
      <sheetName val="список"/>
      <sheetName val="список (2)"/>
      <sheetName val="список (6)"/>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sheetData sheetId="15" refreshError="1"/>
      <sheetData sheetId="16" refreshError="1"/>
      <sheetData sheetId="17"/>
      <sheetData sheetId="18"/>
      <sheetData sheetId="19"/>
      <sheetData sheetId="20"/>
      <sheetData sheetId="21" refreshError="1"/>
      <sheetData sheetId="22" refreshError="1"/>
      <sheetData sheetId="2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 val="МТР Газ України"/>
      <sheetName val="2002"/>
      <sheetName val="2001"/>
      <sheetName val="Ener "/>
      <sheetName val="зведена_таб"/>
      <sheetName val="попер_роз_(4)"/>
      <sheetName val="звед_оптим_(2)"/>
      <sheetName val="Current"/>
      <sheetName val="прим. IX. Деб. заб."/>
      <sheetName val="Test"/>
      <sheetName val="statiy"/>
      <sheetName val="pidr"/>
      <sheetName val="Technical"/>
      <sheetName val="МТР_Газ_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refreshError="1"/>
      <sheetData sheetId="18" refreshError="1"/>
      <sheetData sheetId="19" refreshError="1"/>
      <sheetData sheetId="20" refreshError="1"/>
      <sheetData sheetId="2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Inform"/>
      <sheetName val="7  інші витрати"/>
      <sheetName val="попер_роз"/>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gdp"/>
      <sheetName val="база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МТР Газ України"/>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БАЗА  "/>
      <sheetName val="МТР_Газ_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 val="#REF!"/>
      <sheetName val="Sum_pok.xls"/>
      <sheetName val="січ-лют."/>
      <sheetName val="430 сыч-лютий"/>
      <sheetName val="бер"/>
      <sheetName val="430 бер"/>
      <sheetName val="січ-бер"/>
      <sheetName val="430 сыч-бер"/>
      <sheetName val="7  Інші витрати"/>
      <sheetName val="ОСВ МСФЗ"/>
      <sheetName val="Inform"/>
      <sheetName val="L4"/>
      <sheetName val="L10"/>
      <sheetName val="KOEF"/>
      <sheetName val="База"/>
      <sheetName val="попер_роз"/>
    </sheetNames>
    <definedNames>
      <definedName name="ShowFil"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Лист1"/>
      <sheetName val="МТР все 2"/>
      <sheetName val="Правила ДДС"/>
      <sheetName val="_ф3"/>
      <sheetName val="_Ф4"/>
      <sheetName val="_Ф5"/>
      <sheetName val="Ф7_цены"/>
      <sheetName val="Ф8_цены"/>
      <sheetName val="база  "/>
      <sheetName val="7  Інші витрати"/>
      <sheetName val="Links"/>
      <sheetName val="Lead"/>
      <sheetName val="P_SC"/>
      <sheetName val="XLR_NoRangeSheet"/>
      <sheetName val="МТР_Газ_України"/>
      <sheetName val="МТР_все_2"/>
      <sheetName val="попер_роз"/>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Inform"/>
      <sheetName val="база  "/>
      <sheetName val="Лист1"/>
      <sheetName val="МТР все - 5"/>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1993"/>
      <sheetName val="cj"/>
      <sheetName val="7  інші витрати"/>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МТР Газ України"/>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база  "/>
      <sheetName val="7  інші витрати"/>
      <sheetName val="МТР_Газ_України"/>
      <sheetName val="Допущения"/>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попер_роз"/>
      <sheetName val="7  Інші витрати"/>
      <sheetName val="Inform"/>
      <sheetName val="Лист1"/>
      <sheetName val="МТР все 2"/>
      <sheetName val="МТР_Газ_України"/>
      <sheetName val="Assumptions and Input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 val="GDP"/>
      <sheetName val="Technical"/>
      <sheetName val="БАЗА  "/>
      <sheetName val="МТР Газ України"/>
      <sheetName val="Daten"/>
      <sheetName val="BGVN1"/>
      <sheetName val="Detail"/>
      <sheetName val="Annual Tables"/>
      <sheetName val="Index"/>
      <sheetName val="Annual Raw Data"/>
      <sheetName val="Quarterly Raw Data"/>
      <sheetName val="Quarterly MacroFlow"/>
      <sheetName val="unadjbs"/>
      <sheetName val="Inventories"/>
      <sheetName val="Inform"/>
      <sheetName val="Довідник"/>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7  інші витрати"/>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Maintenance"/>
      <sheetName val="Лист1"/>
      <sheetName val="МТР все 2"/>
      <sheetName val="2002"/>
      <sheetName val="200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7  Інші витрати"/>
      <sheetName val="Ф2"/>
      <sheetName val="Setup"/>
      <sheetName val="200"/>
      <sheetName val="1993"/>
      <sheetName val="Ener "/>
      <sheetName val="МТР все - 5"/>
      <sheetName val="Лист1"/>
      <sheetName val="МТР_Апарат1"/>
      <sheetName val="МТР_Газ_України1"/>
      <sheetName val="МТР_Укртрансгаз1"/>
      <sheetName val="МТР_Укргазвидобування1"/>
      <sheetName val="МТР_Укрспецтрансгаз1"/>
      <sheetName val="МТР_Чорноморнафтогаз1"/>
      <sheetName val="МТР_Укртранснафта1"/>
      <sheetName val="МТР_Газ-тепло1"/>
      <sheetName val="Inform"/>
      <sheetName val="Internal Data"/>
      <sheetName val="попер_роз"/>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база  "/>
      <sheetName val="gdp"/>
      <sheetName val="7  інші витрати"/>
      <sheetName val="МТР_Газ_України"/>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база  "/>
      <sheetName val="7  інші витрати"/>
      <sheetName val="МТР Газ України"/>
      <sheetName val="п"/>
    </sheetNames>
    <sheetDataSet>
      <sheetData sheetId="0" refreshError="1"/>
      <sheetData sheetId="1" refreshError="1"/>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попер_роз"/>
      <sheetName val="Inform"/>
      <sheetName val="база  "/>
      <sheetName val="Лист1"/>
      <sheetName val="МТР все 2"/>
      <sheetName val="МТР_Газ_України"/>
      <sheetName val="assumptions and inputs"/>
      <sheetName val="Cash Flows"/>
      <sheetName val="Terminal Value"/>
      <sheetName val="7  інші витрат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 val="Inform"/>
      <sheetName val="7  інші витрати"/>
      <sheetName val="МТР Газ України"/>
      <sheetName val="Dod_ARK"/>
      <sheetName val="Dod_Clavutich"/>
      <sheetName val="Svod_3511060"/>
      <sheetName val="Diti_"/>
      <sheetName val="Ener_"/>
      <sheetName val="IncsiPilgi_(2)"/>
      <sheetName val="Govti_Vodi"/>
      <sheetName val="Chor_Flot"/>
      <sheetName val="Shidka_Dop"/>
      <sheetName val="Zoiot_Pidkova"/>
      <sheetName val="Oper_Teatr"/>
      <sheetName val="Ctix_Lixo_IvFrank"/>
      <sheetName val="Groshi_xodat_za_dit"/>
      <sheetName val="Ctix_Lixo_Zakarp"/>
      <sheetName val="Coc_GKG_Inv"/>
      <sheetName val="Ictor_Zabudova"/>
      <sheetName val="Ict_Zab"/>
      <sheetName val="Ukr_Kultura"/>
      <sheetName val="Mic_Arcenal"/>
      <sheetName val="diti_ciroti_-2(minmolod)"/>
      <sheetName val="Korek_ocvita"/>
      <sheetName val="Tex_Dic_Ocvita"/>
      <sheetName val="Utoc_Zaoshadg"/>
      <sheetName val="Metro_Cpec_Fond"/>
      <sheetName val="Svitov_Bank"/>
      <sheetName val="Shidka_Dop_Cp_Fond"/>
      <sheetName val="Troleib_Cpec_Fond"/>
      <sheetName val="Pereviz_ditey"/>
      <sheetName val="Kom_dorigu"/>
      <sheetName val="Chor_Fiot_Cpec_Fond"/>
      <sheetName val="Nar_instr"/>
      <sheetName val="попер_роз"/>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Ener "/>
      <sheetName val="Лист1"/>
      <sheetName val="ТРП"/>
      <sheetName val="МТР все 2"/>
      <sheetName val="МТР_Газ_України"/>
      <sheetName val="МТР Апарат"/>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Inform"/>
      <sheetName val="7  Інші витрати"/>
      <sheetName val="812"/>
      <sheetName val="Ф2"/>
      <sheetName val="gdp"/>
      <sheetName val="1993"/>
      <sheetName val="Бюдж. баланс "/>
      <sheetName val="параметри"/>
      <sheetName val="Додаток 3"/>
      <sheetName val="Ener_"/>
      <sheetName val="попер_роз"/>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 val="МТР Газ України"/>
      <sheetName val="БАЗА__"/>
      <sheetName val="БАЗА___(2)"/>
      <sheetName val="БАЗА___(3)"/>
      <sheetName val="БАЗА___(5)"/>
      <sheetName val="БАЗА___(4)"/>
      <sheetName val="Припущення"/>
      <sheetName val="Ener "/>
      <sheetName val="Осн. фін. пок. "/>
      <sheetName val="Inform"/>
      <sheetName val="МТР_Газ_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 val="БАЗА  "/>
      <sheetName val="7  інші витрати"/>
      <sheetName val="Inform"/>
      <sheetName val="МТР Газ України"/>
      <sheetName val="BGVN1"/>
      <sheetName val="д17-1"/>
      <sheetName val="Лист1"/>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 Газ України"/>
      <sheetName val="Правила ДДС"/>
      <sheetName val="7  інші витрати"/>
      <sheetName val="1993"/>
      <sheetName val="п"/>
      <sheetName val="Assumptions and Inputs"/>
      <sheetName val="Лист1"/>
      <sheetName val="consolidation hq formatted"/>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1993"/>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7  Інші витрати"/>
      <sheetName val="Ф2"/>
      <sheetName val="Setup"/>
      <sheetName val="200"/>
      <sheetName val="gd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Inform"/>
      <sheetName val="f-20"/>
      <sheetName val="МТР Газ України"/>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БАЗА  "/>
      <sheetName val="Ener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Лист1"/>
      <sheetName val="consolidation hq formatted"/>
      <sheetName val="МТР Газ України"/>
      <sheetName val="7  Інші витрати"/>
      <sheetName val="скрыть"/>
      <sheetName val="попер_роз"/>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Технич лист"/>
      <sheetName val="МТР Газ України"/>
      <sheetName val="до викупа"/>
      <sheetName val="gdp"/>
      <sheetName val="Лист1"/>
      <sheetName val="Розш. ел. витрат за 9 місяців"/>
      <sheetName val="Рокада"/>
      <sheetName val="Ener "/>
      <sheetName val="7  інші витрат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 val="МТР Газ України"/>
      <sheetName val="реестр заявок"/>
      <sheetName val="ЗКЛ"/>
      <sheetName val="реестр_заявок"/>
      <sheetName val="Лист1"/>
      <sheetName val="Рабоч"/>
      <sheetName val="7  Інші витрати"/>
      <sheetName val="1993"/>
      <sheetName val="Ener "/>
      <sheetName val="додаток 1"/>
      <sheetName val="база  "/>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 val="Рабоч"/>
      <sheetName val="11)423+424"/>
      <sheetName val="Chart_of_accs"/>
      <sheetName val="Лист1"/>
      <sheetName val="База"/>
      <sheetName val="банк"/>
      <sheetName val="дез"/>
      <sheetName val="связь"/>
      <sheetName val="компод"/>
      <sheetName val="пож"/>
      <sheetName val="проезд"/>
      <sheetName val="страх"/>
      <sheetName val="Note2 to do "/>
      <sheetName val="4сд"/>
      <sheetName val="2сд"/>
      <sheetName val="7сд"/>
      <sheetName val="МТР Газ України"/>
      <sheetName val="7  Інші витрати"/>
      <sheetName val="1993"/>
      <sheetName val="Лист2"/>
      <sheetName val="припущення"/>
      <sheetName val="т17мб(шаблон)"/>
      <sheetName val="Set"/>
      <sheetName val="додаток  3"/>
      <sheetName val="база  "/>
      <sheetName val="реестр_заявок1"/>
      <sheetName val="mt bk"/>
      <sheetName val="Ener "/>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 val="Inform"/>
      <sheetName val="БАЗА__"/>
      <sheetName val="БАЗА___(2)"/>
      <sheetName val="БАЗА___(3)"/>
      <sheetName val="БАЗА___(4)"/>
      <sheetName val="БАЗА___(5)"/>
      <sheetName val="БАЗА___(6)"/>
      <sheetName val="БАЗА___(7)"/>
      <sheetName val="БАЗА___(8)"/>
      <sheetName val="БАЗА___(9)"/>
      <sheetName val="БАЗА___(10)"/>
      <sheetName val="БАЗА___(12)"/>
      <sheetName val="БАЗА___(11)"/>
      <sheetName val="БАЗА___(13)"/>
      <sheetName val="БАЗА___(14)"/>
      <sheetName val="параметри"/>
      <sheetName val="Припущен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сн. фін. пок."/>
      <sheetName val="I. Фін результат"/>
      <sheetName val="ІІ. Розр. з бюджетом"/>
      <sheetName val="ІІІ. Рух грош. коштів"/>
      <sheetName val="IV. Кап. інвестиції"/>
      <sheetName val=" V. Коефіцієнти"/>
      <sheetName val="6.1. Інша інфо_1"/>
      <sheetName val="штатка"/>
      <sheetName val="6.2. Інша інфо_2"/>
      <sheetName val="Лист1"/>
      <sheetName val="Лист2"/>
    </sheetNames>
    <sheetDataSet>
      <sheetData sheetId="0" refreshError="1"/>
      <sheetData sheetId="1">
        <row r="100">
          <cell r="H100">
            <v>1350</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gdp"/>
      <sheetName val="Inform"/>
      <sheetName val="7  інші витрати"/>
      <sheetName val="1993"/>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 Газ України"/>
      <sheetName val="1993"/>
      <sheetName val="11)423+424"/>
      <sheetName val="Chart_of_accs"/>
      <sheetName val="реестр заявок"/>
      <sheetName val="ЗКЛ"/>
      <sheetName val="реестр_заявок"/>
      <sheetName val="Лист1"/>
      <sheetName val="Рабоч"/>
      <sheetName val="7  Інші витрати"/>
      <sheetName val="БАЗА  "/>
      <sheetName val="до викупа"/>
      <sheetName val="Note2 to do "/>
      <sheetName val="4сд"/>
      <sheetName val="2сд"/>
      <sheetName val="7сд"/>
      <sheetName val="Лист2"/>
      <sheetName val="припущення"/>
      <sheetName val="МТР_Газ_України"/>
      <sheetName val="gdp"/>
      <sheetName val="Setup"/>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Лист2"/>
      <sheetName val="МТР Газ України"/>
      <sheetName val="gdp"/>
      <sheetName val="7  інші витрати"/>
      <sheetName val="Ener "/>
      <sheetName val="1993"/>
      <sheetName val="assumptions"/>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sheetData sheetId="29" refreshError="1"/>
      <sheetData sheetId="30" refreshError="1"/>
      <sheetData sheetId="31" refreshError="1"/>
      <sheetData sheetId="3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_Структура по елементах"/>
      <sheetName val="Д3"/>
      <sheetName val="МТР Газ України"/>
      <sheetName val="7  інші витрати"/>
      <sheetName val="1993"/>
      <sheetName val="gdp"/>
      <sheetName val="Assumption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МТР Газ України"/>
      <sheetName val="1993"/>
      <sheetName val="gdp"/>
      <sheetName val="7  інші витрати"/>
      <sheetName val="comp"/>
    </sheetNames>
    <sheetDataSet>
      <sheetData sheetId="0"/>
      <sheetData sheetId="1"/>
      <sheetData sheetId="2"/>
      <sheetData sheetId="3" refreshError="1"/>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1_Структура по елементах"/>
      <sheetName val="Лист1"/>
      <sheetName val="МТР все 2"/>
      <sheetName val="МТР Апарат"/>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Ener "/>
      <sheetName val="ТРП"/>
      <sheetName val="Current"/>
      <sheetName val="TB"/>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_Газ_України"/>
      <sheetName val="МТР_Апарат"/>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7  інші витрати"/>
      <sheetName val="Тит стор"/>
      <sheetName val="Sheet1"/>
      <sheetName val="Cons_FS"/>
      <sheetName val="General"/>
      <sheetName val="SC_Lists"/>
      <sheetName val="Scenarios"/>
      <sheetName val="Gas_SSO"/>
      <sheetName val="Gas_TSO"/>
      <sheetName val="UGV_Gas"/>
      <sheetName val="Strategic Options"/>
      <sheetName val="1993"/>
      <sheetName val="Мульт-ор М2, швидкіст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Q248"/>
  <sheetViews>
    <sheetView view="pageBreakPreview" topLeftCell="A41" zoomScale="75" zoomScaleNormal="100" zoomScaleSheetLayoutView="75" workbookViewId="0">
      <selection activeCell="E78" sqref="E78:G78"/>
    </sheetView>
  </sheetViews>
  <sheetFormatPr defaultRowHeight="23.25"/>
  <cols>
    <col min="1" max="1" width="72.5703125" style="48" customWidth="1"/>
    <col min="2" max="2" width="17.140625" style="111" customWidth="1"/>
    <col min="3" max="4" width="25.28515625" style="111" customWidth="1"/>
    <col min="5" max="5" width="23.42578125" style="111" customWidth="1"/>
    <col min="6" max="6" width="23.85546875" style="111" customWidth="1"/>
    <col min="7" max="7" width="22.42578125" style="111" hidden="1" customWidth="1"/>
    <col min="8" max="8" width="10" style="48" hidden="1" customWidth="1"/>
    <col min="9" max="9" width="9.5703125" style="48" hidden="1" customWidth="1"/>
    <col min="10" max="16" width="0" style="48" hidden="1" customWidth="1"/>
    <col min="17" max="16384" width="9.140625" style="48"/>
  </cols>
  <sheetData>
    <row r="1" spans="1:11" ht="23.25" customHeight="1">
      <c r="A1" s="149"/>
      <c r="B1" s="150"/>
      <c r="C1" s="151"/>
      <c r="D1" s="149"/>
      <c r="E1" s="149" t="s">
        <v>234</v>
      </c>
      <c r="F1" s="149"/>
      <c r="G1" s="149"/>
      <c r="H1" s="114"/>
      <c r="I1" s="114"/>
      <c r="J1" s="114"/>
      <c r="K1" s="114"/>
    </row>
    <row r="2" spans="1:11" ht="18.75" customHeight="1">
      <c r="A2" s="152"/>
      <c r="B2" s="151"/>
      <c r="C2" s="151"/>
      <c r="D2" s="153"/>
      <c r="E2" s="299" t="s">
        <v>355</v>
      </c>
      <c r="F2" s="299"/>
      <c r="G2" s="299"/>
      <c r="H2" s="114"/>
      <c r="I2" s="114"/>
      <c r="J2" s="114"/>
      <c r="K2" s="114"/>
    </row>
    <row r="3" spans="1:11" ht="18.75" customHeight="1">
      <c r="A3" s="151"/>
      <c r="B3" s="151"/>
      <c r="C3" s="153"/>
      <c r="D3" s="153"/>
      <c r="E3" s="299"/>
      <c r="F3" s="299"/>
      <c r="G3" s="299"/>
      <c r="H3" s="114"/>
      <c r="I3" s="114"/>
      <c r="J3" s="114"/>
      <c r="K3" s="114"/>
    </row>
    <row r="4" spans="1:11" ht="18.75" customHeight="1">
      <c r="A4" s="151"/>
      <c r="B4" s="151"/>
      <c r="C4" s="153"/>
      <c r="D4" s="153"/>
      <c r="E4" s="299"/>
      <c r="F4" s="299"/>
      <c r="G4" s="299"/>
      <c r="H4" s="114"/>
      <c r="I4" s="114"/>
      <c r="J4" s="114"/>
      <c r="K4" s="114"/>
    </row>
    <row r="5" spans="1:11" ht="84" customHeight="1">
      <c r="A5" s="149"/>
      <c r="B5" s="155"/>
      <c r="C5" s="155"/>
      <c r="D5" s="151"/>
      <c r="E5" s="300"/>
      <c r="F5" s="300"/>
      <c r="G5" s="300"/>
    </row>
    <row r="6" spans="1:11" ht="25.5" customHeight="1">
      <c r="A6" s="156"/>
      <c r="B6" s="285">
        <v>2024</v>
      </c>
      <c r="C6" s="285"/>
      <c r="D6" s="285"/>
      <c r="E6" s="157"/>
      <c r="F6" s="158" t="s">
        <v>486</v>
      </c>
      <c r="G6" s="159" t="s">
        <v>255</v>
      </c>
    </row>
    <row r="7" spans="1:11" ht="25.5" customHeight="1">
      <c r="A7" s="160" t="s">
        <v>14</v>
      </c>
      <c r="B7" s="285" t="s">
        <v>401</v>
      </c>
      <c r="C7" s="285"/>
      <c r="D7" s="285"/>
      <c r="E7" s="161"/>
      <c r="F7" s="162" t="s">
        <v>128</v>
      </c>
      <c r="G7" s="159">
        <v>36094821</v>
      </c>
    </row>
    <row r="8" spans="1:11" ht="25.5" customHeight="1">
      <c r="A8" s="156" t="s">
        <v>15</v>
      </c>
      <c r="B8" s="285" t="s">
        <v>422</v>
      </c>
      <c r="C8" s="285"/>
      <c r="D8" s="285"/>
      <c r="E8" s="157"/>
      <c r="F8" s="162" t="s">
        <v>127</v>
      </c>
      <c r="G8" s="159">
        <v>150</v>
      </c>
    </row>
    <row r="9" spans="1:11" ht="25.5" customHeight="1">
      <c r="A9" s="156" t="s">
        <v>19</v>
      </c>
      <c r="B9" s="285"/>
      <c r="C9" s="285"/>
      <c r="D9" s="285"/>
      <c r="E9" s="157"/>
      <c r="F9" s="162" t="s">
        <v>126</v>
      </c>
      <c r="G9" s="159">
        <v>1210136600</v>
      </c>
    </row>
    <row r="10" spans="1:11" ht="25.5" customHeight="1">
      <c r="A10" s="160" t="s">
        <v>378</v>
      </c>
      <c r="B10" s="285"/>
      <c r="C10" s="285"/>
      <c r="D10" s="285"/>
      <c r="E10" s="161"/>
      <c r="F10" s="162" t="s">
        <v>9</v>
      </c>
      <c r="G10" s="159"/>
    </row>
    <row r="11" spans="1:11" ht="25.5" customHeight="1">
      <c r="A11" s="160" t="s">
        <v>17</v>
      </c>
      <c r="B11" s="285"/>
      <c r="C11" s="285"/>
      <c r="D11" s="285"/>
      <c r="E11" s="161"/>
      <c r="F11" s="162" t="s">
        <v>8</v>
      </c>
      <c r="G11" s="159"/>
    </row>
    <row r="12" spans="1:11" ht="25.5" customHeight="1">
      <c r="A12" s="160" t="s">
        <v>16</v>
      </c>
      <c r="B12" s="285" t="s">
        <v>423</v>
      </c>
      <c r="C12" s="285"/>
      <c r="D12" s="285"/>
      <c r="E12" s="161"/>
      <c r="F12" s="162" t="s">
        <v>10</v>
      </c>
      <c r="G12" s="159" t="s">
        <v>402</v>
      </c>
    </row>
    <row r="13" spans="1:11" ht="25.5" customHeight="1">
      <c r="A13" s="160" t="s">
        <v>324</v>
      </c>
      <c r="B13" s="285"/>
      <c r="C13" s="285"/>
      <c r="D13" s="285"/>
      <c r="E13" s="285" t="s">
        <v>188</v>
      </c>
      <c r="F13" s="286"/>
      <c r="G13" s="163"/>
    </row>
    <row r="14" spans="1:11" ht="25.5" customHeight="1">
      <c r="A14" s="160" t="s">
        <v>20</v>
      </c>
      <c r="B14" s="285" t="s">
        <v>438</v>
      </c>
      <c r="C14" s="285"/>
      <c r="D14" s="285"/>
      <c r="E14" s="285" t="s">
        <v>189</v>
      </c>
      <c r="F14" s="290"/>
      <c r="G14" s="163"/>
    </row>
    <row r="15" spans="1:11" ht="40.5" customHeight="1">
      <c r="A15" s="160" t="s">
        <v>104</v>
      </c>
      <c r="B15" s="285">
        <v>37</v>
      </c>
      <c r="C15" s="285"/>
      <c r="D15" s="285"/>
      <c r="E15" s="164"/>
      <c r="F15" s="164"/>
      <c r="G15" s="164"/>
    </row>
    <row r="16" spans="1:11" ht="43.5" customHeight="1">
      <c r="A16" s="156" t="s">
        <v>11</v>
      </c>
      <c r="B16" s="285" t="s">
        <v>400</v>
      </c>
      <c r="C16" s="285"/>
      <c r="D16" s="285"/>
      <c r="E16" s="165"/>
      <c r="F16" s="165"/>
      <c r="G16" s="165"/>
    </row>
    <row r="17" spans="1:17" ht="25.5" customHeight="1">
      <c r="A17" s="160" t="s">
        <v>12</v>
      </c>
      <c r="B17" s="305" t="s">
        <v>436</v>
      </c>
      <c r="C17" s="305"/>
      <c r="D17" s="305"/>
      <c r="E17" s="164"/>
      <c r="F17" s="164"/>
      <c r="G17" s="164"/>
    </row>
    <row r="18" spans="1:17" ht="25.5" customHeight="1">
      <c r="A18" s="156" t="s">
        <v>13</v>
      </c>
      <c r="B18" s="285" t="s">
        <v>449</v>
      </c>
      <c r="C18" s="285"/>
      <c r="D18" s="285"/>
      <c r="E18" s="165"/>
      <c r="F18" s="165"/>
      <c r="G18" s="165"/>
    </row>
    <row r="19" spans="1:17" ht="13.5" customHeight="1">
      <c r="A19" s="166"/>
      <c r="B19" s="149"/>
      <c r="C19" s="149"/>
      <c r="D19" s="149"/>
      <c r="E19" s="149"/>
      <c r="F19" s="149"/>
      <c r="G19" s="149"/>
    </row>
    <row r="20" spans="1:17" ht="46.5" customHeight="1">
      <c r="A20" s="289" t="s">
        <v>235</v>
      </c>
      <c r="B20" s="289"/>
      <c r="C20" s="289"/>
      <c r="D20" s="289"/>
      <c r="E20" s="289"/>
      <c r="F20" s="289"/>
      <c r="G20" s="289"/>
    </row>
    <row r="21" spans="1:17" ht="27">
      <c r="A21" s="289" t="s">
        <v>377</v>
      </c>
      <c r="B21" s="289"/>
      <c r="C21" s="289"/>
      <c r="D21" s="289"/>
      <c r="E21" s="289"/>
      <c r="F21" s="289"/>
      <c r="G21" s="289"/>
    </row>
    <row r="22" spans="1:17">
      <c r="A22" s="287" t="s">
        <v>487</v>
      </c>
      <c r="B22" s="287"/>
      <c r="C22" s="287"/>
      <c r="D22" s="287"/>
      <c r="E22" s="287"/>
      <c r="F22" s="287"/>
      <c r="G22" s="287"/>
    </row>
    <row r="23" spans="1:17">
      <c r="A23" s="294" t="s">
        <v>353</v>
      </c>
      <c r="B23" s="294"/>
      <c r="C23" s="294"/>
      <c r="D23" s="294"/>
      <c r="E23" s="294"/>
      <c r="F23" s="294"/>
      <c r="G23" s="294"/>
    </row>
    <row r="24" spans="1:17" ht="9" customHeight="1">
      <c r="A24" s="167"/>
      <c r="B24" s="167"/>
      <c r="C24" s="167"/>
      <c r="D24" s="167"/>
      <c r="E24" s="167"/>
      <c r="F24" s="167"/>
      <c r="G24" s="167"/>
    </row>
    <row r="25" spans="1:17">
      <c r="A25" s="287" t="s">
        <v>201</v>
      </c>
      <c r="B25" s="287"/>
      <c r="C25" s="287"/>
      <c r="D25" s="287"/>
      <c r="E25" s="287"/>
      <c r="F25" s="287"/>
      <c r="G25" s="287"/>
    </row>
    <row r="26" spans="1:17" ht="12" customHeight="1">
      <c r="A26" s="149"/>
      <c r="B26" s="168"/>
      <c r="C26" s="168"/>
      <c r="D26" s="168"/>
      <c r="E26" s="168"/>
      <c r="F26" s="168"/>
      <c r="G26" s="168"/>
    </row>
    <row r="27" spans="1:17" ht="43.5" customHeight="1">
      <c r="A27" s="288" t="s">
        <v>281</v>
      </c>
      <c r="B27" s="308" t="s">
        <v>18</v>
      </c>
      <c r="C27" s="291" t="s">
        <v>354</v>
      </c>
      <c r="D27" s="306" t="s">
        <v>352</v>
      </c>
      <c r="E27" s="306"/>
      <c r="F27" s="306"/>
      <c r="G27" s="306"/>
      <c r="Q27" s="48" t="s">
        <v>370</v>
      </c>
    </row>
    <row r="28" spans="1:17" ht="44.25" customHeight="1">
      <c r="A28" s="288"/>
      <c r="B28" s="308"/>
      <c r="C28" s="292"/>
      <c r="D28" s="176" t="s">
        <v>259</v>
      </c>
      <c r="E28" s="176" t="s">
        <v>243</v>
      </c>
      <c r="F28" s="176" t="s">
        <v>269</v>
      </c>
      <c r="G28" s="176" t="s">
        <v>270</v>
      </c>
    </row>
    <row r="29" spans="1:17" ht="30" customHeight="1">
      <c r="A29" s="174">
        <v>1</v>
      </c>
      <c r="B29" s="175">
        <v>2</v>
      </c>
      <c r="C29" s="174">
        <v>3</v>
      </c>
      <c r="D29" s="174">
        <v>4</v>
      </c>
      <c r="E29" s="175">
        <v>5</v>
      </c>
      <c r="F29" s="174">
        <v>6</v>
      </c>
      <c r="G29" s="175">
        <v>7</v>
      </c>
    </row>
    <row r="30" spans="1:17" ht="24.95" customHeight="1">
      <c r="A30" s="307" t="s">
        <v>97</v>
      </c>
      <c r="B30" s="307"/>
      <c r="C30" s="307"/>
      <c r="D30" s="307"/>
      <c r="E30" s="307"/>
      <c r="F30" s="307"/>
      <c r="G30" s="307"/>
    </row>
    <row r="31" spans="1:17" ht="46.5">
      <c r="A31" s="177" t="s">
        <v>202</v>
      </c>
      <c r="B31" s="175">
        <f>'1. Фін результат'!B9</f>
        <v>1000</v>
      </c>
      <c r="C31" s="178">
        <f>'1. Фін результат'!C9</f>
        <v>238818</v>
      </c>
      <c r="D31" s="178">
        <f>'1. Фін результат'!D9</f>
        <v>28620</v>
      </c>
      <c r="E31" s="178">
        <f>'1. Фін результат'!E9</f>
        <v>159361</v>
      </c>
      <c r="F31" s="178">
        <f>E31-D31</f>
        <v>130741</v>
      </c>
      <c r="G31" s="179">
        <f>E31/D31*100</f>
        <v>556.81691125087355</v>
      </c>
    </row>
    <row r="32" spans="1:17" ht="46.5">
      <c r="A32" s="177" t="str">
        <f>'1. Фін результат'!A12</f>
        <v>Собівартість реалізованої продукції (товарів, робіт, послуг) (розшифрувати)</v>
      </c>
      <c r="B32" s="175">
        <f>'1. Фін результат'!B12</f>
        <v>1010</v>
      </c>
      <c r="C32" s="178">
        <f>'1. Фін результат'!C12</f>
        <v>0</v>
      </c>
      <c r="D32" s="178">
        <f>'1. Фін результат'!D12</f>
        <v>0</v>
      </c>
      <c r="E32" s="178">
        <f>'1. Фін результат'!E12</f>
        <v>0</v>
      </c>
      <c r="F32" s="178">
        <f t="shared" ref="F32:F45" si="0">E32-D32</f>
        <v>0</v>
      </c>
      <c r="G32" s="179" t="e">
        <f t="shared" ref="G32:G45" si="1">E32/D32*100</f>
        <v>#DIV/0!</v>
      </c>
    </row>
    <row r="33" spans="1:7">
      <c r="A33" s="180" t="s">
        <v>260</v>
      </c>
      <c r="B33" s="175">
        <f>'1. Фін результат'!B24</f>
        <v>1020</v>
      </c>
      <c r="C33" s="178">
        <f>'1. Фін результат'!C24</f>
        <v>238818</v>
      </c>
      <c r="D33" s="178">
        <f>'1. Фін результат'!D24</f>
        <v>28620</v>
      </c>
      <c r="E33" s="178">
        <f>'1. Фін результат'!E24</f>
        <v>159361</v>
      </c>
      <c r="F33" s="178">
        <f t="shared" si="0"/>
        <v>130741</v>
      </c>
      <c r="G33" s="179">
        <f t="shared" si="1"/>
        <v>556.81691125087355</v>
      </c>
    </row>
    <row r="34" spans="1:7">
      <c r="A34" s="177" t="s">
        <v>138</v>
      </c>
      <c r="B34" s="175">
        <f>'1. Фін результат'!B28</f>
        <v>1040</v>
      </c>
      <c r="C34" s="178">
        <f>'1. Фін результат'!C28</f>
        <v>51189</v>
      </c>
      <c r="D34" s="178">
        <f>'1. Фін результат'!D28</f>
        <v>28620</v>
      </c>
      <c r="E34" s="178">
        <f>'1. Фін результат'!E28</f>
        <v>33980</v>
      </c>
      <c r="F34" s="178">
        <f t="shared" si="0"/>
        <v>5360</v>
      </c>
      <c r="G34" s="179">
        <f t="shared" si="1"/>
        <v>118.72816212438855</v>
      </c>
    </row>
    <row r="35" spans="1:7">
      <c r="A35" s="177" t="s">
        <v>135</v>
      </c>
      <c r="B35" s="175">
        <f>'1. Фін результат'!B55</f>
        <v>1070</v>
      </c>
      <c r="C35" s="178">
        <f>'1. Фін результат'!C54</f>
        <v>424</v>
      </c>
      <c r="D35" s="178">
        <f>'1. Фін результат'!D55</f>
        <v>0</v>
      </c>
      <c r="E35" s="178">
        <f>'1. Фін результат'!E55</f>
        <v>0</v>
      </c>
      <c r="F35" s="178">
        <f t="shared" si="0"/>
        <v>0</v>
      </c>
      <c r="G35" s="179" t="e">
        <f t="shared" si="1"/>
        <v>#DIV/0!</v>
      </c>
    </row>
    <row r="36" spans="1:7">
      <c r="A36" s="177" t="s">
        <v>139</v>
      </c>
      <c r="B36" s="175">
        <f>'1. Фін результат'!B91</f>
        <v>1300</v>
      </c>
      <c r="C36" s="178">
        <f>'1. Фін результат'!C25-'1. Фін результат'!C62</f>
        <v>-187629</v>
      </c>
      <c r="D36" s="178">
        <f>'1. Фін результат'!D25-'1. Фін результат'!D62</f>
        <v>0</v>
      </c>
      <c r="E36" s="178">
        <f>'1. Фін результат'!E25-'1. Фін результат'!E62</f>
        <v>-125381</v>
      </c>
      <c r="F36" s="178">
        <f t="shared" si="0"/>
        <v>-125381</v>
      </c>
      <c r="G36" s="179" t="e">
        <f t="shared" si="1"/>
        <v>#DIV/0!</v>
      </c>
    </row>
    <row r="37" spans="1:7" ht="45">
      <c r="A37" s="181" t="s">
        <v>4</v>
      </c>
      <c r="B37" s="175">
        <f>'1. Фін результат'!B74</f>
        <v>1100</v>
      </c>
      <c r="C37" s="178">
        <f>'1. Фін результат'!C74</f>
        <v>0</v>
      </c>
      <c r="D37" s="178">
        <f>'1. Фін результат'!D74</f>
        <v>0</v>
      </c>
      <c r="E37" s="178">
        <f>'1. Фін результат'!E74</f>
        <v>0</v>
      </c>
      <c r="F37" s="178">
        <f t="shared" si="0"/>
        <v>0</v>
      </c>
      <c r="G37" s="179" t="e">
        <f t="shared" si="1"/>
        <v>#DIV/0!</v>
      </c>
    </row>
    <row r="38" spans="1:7">
      <c r="A38" s="181" t="s">
        <v>140</v>
      </c>
      <c r="B38" s="175">
        <f>'1. Фін результат'!B102</f>
        <v>1410</v>
      </c>
      <c r="C38" s="178">
        <f>'1. Фін результат'!C102</f>
        <v>26692</v>
      </c>
      <c r="D38" s="178">
        <f>'1. Фін результат'!D102</f>
        <v>11240</v>
      </c>
      <c r="E38" s="178">
        <f>'1. Фін результат'!E102</f>
        <v>11708</v>
      </c>
      <c r="F38" s="178">
        <f t="shared" si="0"/>
        <v>468</v>
      </c>
      <c r="G38" s="179">
        <f t="shared" si="1"/>
        <v>104.16370106761565</v>
      </c>
    </row>
    <row r="39" spans="1:7">
      <c r="A39" s="182" t="s">
        <v>225</v>
      </c>
      <c r="B39" s="175">
        <f>' 5. Коефіцієнти'!B8</f>
        <v>5010</v>
      </c>
      <c r="C39" s="178">
        <f>'фінплан - зведені показники'!C38/'фінплан - зведені показники'!C31</f>
        <v>0.11176711973134354</v>
      </c>
      <c r="D39" s="178">
        <f>'фінплан - зведені показники'!D38/'фінплан - зведені показники'!D31</f>
        <v>0.39273235499650594</v>
      </c>
      <c r="E39" s="178">
        <f>'фінплан - зведені показники'!E38/'фінплан - зведені показники'!E31</f>
        <v>7.3468414480330826E-2</v>
      </c>
      <c r="F39" s="178">
        <f t="shared" si="0"/>
        <v>-0.31926394051617513</v>
      </c>
      <c r="G39" s="179">
        <f t="shared" si="1"/>
        <v>18.706993082091355</v>
      </c>
    </row>
    <row r="40" spans="1:7" ht="46.5">
      <c r="A40" s="182" t="s">
        <v>141</v>
      </c>
      <c r="B40" s="175">
        <f>'1. Фін результат'!B92</f>
        <v>1310</v>
      </c>
      <c r="C40" s="178">
        <f>'1. Фін результат'!C92</f>
        <v>0</v>
      </c>
      <c r="D40" s="178">
        <f>'1. Фін результат'!D92</f>
        <v>0</v>
      </c>
      <c r="E40" s="178">
        <f>'1. Фін результат'!E92</f>
        <v>0</v>
      </c>
      <c r="F40" s="178">
        <f t="shared" si="0"/>
        <v>0</v>
      </c>
      <c r="G40" s="179" t="e">
        <f t="shared" si="1"/>
        <v>#DIV/0!</v>
      </c>
    </row>
    <row r="41" spans="1:7">
      <c r="A41" s="177" t="s">
        <v>229</v>
      </c>
      <c r="B41" s="175">
        <f>'1. Фін результат'!B93</f>
        <v>1320</v>
      </c>
      <c r="C41" s="178">
        <f>'1. Фін результат'!C79-'1. Фін результат'!C81</f>
        <v>0</v>
      </c>
      <c r="D41" s="178">
        <f>'1. Фін результат'!D79-'1. Фін результат'!D81</f>
        <v>0</v>
      </c>
      <c r="E41" s="178">
        <f>'1. Фін результат'!E79-'1. Фін результат'!E81</f>
        <v>0</v>
      </c>
      <c r="F41" s="178">
        <f t="shared" si="0"/>
        <v>0</v>
      </c>
      <c r="G41" s="179" t="e">
        <f t="shared" si="1"/>
        <v>#DIV/0!</v>
      </c>
    </row>
    <row r="42" spans="1:7">
      <c r="A42" s="181" t="s">
        <v>95</v>
      </c>
      <c r="B42" s="175">
        <f>'1. Фін результат'!B83</f>
        <v>1170</v>
      </c>
      <c r="C42" s="178">
        <f>'1. Фін результат'!C83</f>
        <v>0</v>
      </c>
      <c r="D42" s="178">
        <f>'1. Фін результат'!D83</f>
        <v>0</v>
      </c>
      <c r="E42" s="178">
        <f>'1. Фін результат'!E83</f>
        <v>0</v>
      </c>
      <c r="F42" s="178">
        <f t="shared" si="0"/>
        <v>0</v>
      </c>
      <c r="G42" s="179" t="e">
        <f t="shared" si="1"/>
        <v>#DIV/0!</v>
      </c>
    </row>
    <row r="43" spans="1:7">
      <c r="A43" s="182" t="s">
        <v>136</v>
      </c>
      <c r="B43" s="175">
        <f>'1. Фін результат'!B84</f>
        <v>1180</v>
      </c>
      <c r="C43" s="178">
        <f>'1. Фін результат'!C84</f>
        <v>0</v>
      </c>
      <c r="D43" s="178">
        <f>'1. Фін результат'!D84</f>
        <v>0</v>
      </c>
      <c r="E43" s="178">
        <f>'1. Фін результат'!E84</f>
        <v>0</v>
      </c>
      <c r="F43" s="178">
        <f t="shared" si="0"/>
        <v>0</v>
      </c>
      <c r="G43" s="179" t="e">
        <f t="shared" si="1"/>
        <v>#DIV/0!</v>
      </c>
    </row>
    <row r="44" spans="1:7">
      <c r="A44" s="181" t="s">
        <v>226</v>
      </c>
      <c r="B44" s="175">
        <f>'1. Фін результат'!B86</f>
        <v>1200</v>
      </c>
      <c r="C44" s="178">
        <f>'1. Фін результат'!C86</f>
        <v>0</v>
      </c>
      <c r="D44" s="178">
        <f>'1. Фін результат'!D86</f>
        <v>0</v>
      </c>
      <c r="E44" s="178">
        <f>'1. Фін результат'!E86</f>
        <v>0</v>
      </c>
      <c r="F44" s="178">
        <f t="shared" si="0"/>
        <v>0</v>
      </c>
      <c r="G44" s="179" t="e">
        <f t="shared" si="1"/>
        <v>#DIV/0!</v>
      </c>
    </row>
    <row r="45" spans="1:7">
      <c r="A45" s="182" t="s">
        <v>227</v>
      </c>
      <c r="B45" s="175">
        <f>' 5. Коефіцієнти'!B11</f>
        <v>5040</v>
      </c>
      <c r="C45" s="178">
        <f>C44/C31</f>
        <v>0</v>
      </c>
      <c r="D45" s="178">
        <f>D44/D31</f>
        <v>0</v>
      </c>
      <c r="E45" s="178">
        <f>E44/E31</f>
        <v>0</v>
      </c>
      <c r="F45" s="178">
        <f t="shared" si="0"/>
        <v>0</v>
      </c>
      <c r="G45" s="179" t="e">
        <f t="shared" si="1"/>
        <v>#DIV/0!</v>
      </c>
    </row>
    <row r="46" spans="1:7">
      <c r="A46" s="302" t="s">
        <v>153</v>
      </c>
      <c r="B46" s="303"/>
      <c r="C46" s="303"/>
      <c r="D46" s="303"/>
      <c r="E46" s="303"/>
      <c r="F46" s="303"/>
      <c r="G46" s="304"/>
    </row>
    <row r="47" spans="1:7">
      <c r="A47" s="182" t="s">
        <v>356</v>
      </c>
      <c r="B47" s="175">
        <f>'2. Розрахунки з бюджетом'!B21</f>
        <v>2100</v>
      </c>
      <c r="C47" s="178">
        <f>'2. Розрахунки з бюджетом'!C9</f>
        <v>0</v>
      </c>
      <c r="D47" s="178">
        <f>'2. Розрахунки з бюджетом'!D9</f>
        <v>0</v>
      </c>
      <c r="E47" s="178">
        <f>'2. Розрахунки з бюджетом'!E9</f>
        <v>0</v>
      </c>
      <c r="F47" s="178">
        <f t="shared" ref="F47:F52" si="2">E47-D47</f>
        <v>0</v>
      </c>
      <c r="G47" s="179" t="e">
        <f t="shared" ref="G47:G52" si="3">E47/D47*100</f>
        <v>#DIV/0!</v>
      </c>
    </row>
    <row r="48" spans="1:7">
      <c r="A48" s="183" t="s">
        <v>152</v>
      </c>
      <c r="B48" s="175">
        <f>'2. Розрахунки з бюджетом'!B24</f>
        <v>2110</v>
      </c>
      <c r="C48" s="178">
        <f>'2. Розрахунки з бюджетом'!C24</f>
        <v>0</v>
      </c>
      <c r="D48" s="178">
        <f>'2. Розрахунки з бюджетом'!D24</f>
        <v>0</v>
      </c>
      <c r="E48" s="178">
        <f>'2. Розрахунки з бюджетом'!E24</f>
        <v>0</v>
      </c>
      <c r="F48" s="178">
        <f t="shared" si="2"/>
        <v>0</v>
      </c>
      <c r="G48" s="179" t="e">
        <f t="shared" si="3"/>
        <v>#DIV/0!</v>
      </c>
    </row>
    <row r="49" spans="1:7" ht="46.5">
      <c r="A49" s="183" t="s">
        <v>347</v>
      </c>
      <c r="B49" s="175" t="s">
        <v>317</v>
      </c>
      <c r="C49" s="178">
        <f>'2. Розрахунки з бюджетом'!C25+'2. Розрахунки з бюджетом'!C26</f>
        <v>0</v>
      </c>
      <c r="D49" s="178">
        <f>'2. Розрахунки з бюджетом'!D25+'2. Розрахунки з бюджетом'!D26</f>
        <v>0</v>
      </c>
      <c r="E49" s="178">
        <f>'2. Розрахунки з бюджетом'!E25+'2. Розрахунки з бюджетом'!E26</f>
        <v>0</v>
      </c>
      <c r="F49" s="178">
        <f t="shared" si="2"/>
        <v>0</v>
      </c>
      <c r="G49" s="179" t="e">
        <f t="shared" si="3"/>
        <v>#DIV/0!</v>
      </c>
    </row>
    <row r="50" spans="1:7" ht="46.5">
      <c r="A50" s="182" t="s">
        <v>253</v>
      </c>
      <c r="B50" s="175">
        <f>'2. Розрахунки з бюджетом'!B27</f>
        <v>2140</v>
      </c>
      <c r="C50" s="178">
        <f>'2. Розрахунки з бюджетом'!C27</f>
        <v>1355</v>
      </c>
      <c r="D50" s="178">
        <f>'2. Розрахунки з бюджетом'!D27</f>
        <v>1635</v>
      </c>
      <c r="E50" s="178">
        <f>'2. Розрахунки з бюджетом'!E27</f>
        <v>1564.29</v>
      </c>
      <c r="F50" s="178">
        <f t="shared" si="2"/>
        <v>-70.710000000000036</v>
      </c>
      <c r="G50" s="179">
        <f t="shared" si="3"/>
        <v>95.675229357798159</v>
      </c>
    </row>
    <row r="51" spans="1:7" ht="46.5">
      <c r="A51" s="182" t="s">
        <v>83</v>
      </c>
      <c r="B51" s="175">
        <f>'2. Розрахунки з бюджетом'!B37</f>
        <v>2150</v>
      </c>
      <c r="C51" s="178">
        <f>'2. Розрахунки з бюджетом'!C37</f>
        <v>1490</v>
      </c>
      <c r="D51" s="178">
        <f>'2. Розрахунки з бюджетом'!D37</f>
        <v>1845</v>
      </c>
      <c r="E51" s="178">
        <f>'2. Розрахунки з бюджетом'!E37</f>
        <v>1732</v>
      </c>
      <c r="F51" s="178">
        <f t="shared" si="2"/>
        <v>-113</v>
      </c>
      <c r="G51" s="179">
        <f t="shared" si="3"/>
        <v>93.875338753387538</v>
      </c>
    </row>
    <row r="52" spans="1:7">
      <c r="A52" s="181" t="s">
        <v>261</v>
      </c>
      <c r="B52" s="175">
        <f>'2. Розрахунки з бюджетом'!B38</f>
        <v>2200</v>
      </c>
      <c r="C52" s="178">
        <f>'2. Розрахунки з бюджетом'!C38</f>
        <v>2845</v>
      </c>
      <c r="D52" s="178">
        <f>'2. Розрахунки з бюджетом'!D38</f>
        <v>3480</v>
      </c>
      <c r="E52" s="178">
        <f>'2. Розрахунки з бюджетом'!E38</f>
        <v>3296.29</v>
      </c>
      <c r="F52" s="178">
        <f t="shared" si="2"/>
        <v>-183.71000000000004</v>
      </c>
      <c r="G52" s="179">
        <f t="shared" si="3"/>
        <v>94.720977011494256</v>
      </c>
    </row>
    <row r="53" spans="1:7">
      <c r="A53" s="302" t="s">
        <v>151</v>
      </c>
      <c r="B53" s="303"/>
      <c r="C53" s="303"/>
      <c r="D53" s="303"/>
      <c r="E53" s="303"/>
      <c r="F53" s="303"/>
      <c r="G53" s="304"/>
    </row>
    <row r="54" spans="1:7">
      <c r="A54" s="181" t="s">
        <v>142</v>
      </c>
      <c r="B54" s="175">
        <f>'3. Рух грошових коштів'!B78</f>
        <v>3600</v>
      </c>
      <c r="C54" s="178">
        <f>'3. Рух грошових коштів'!C78</f>
        <v>0</v>
      </c>
      <c r="D54" s="239">
        <f>'3. Рух грошових коштів'!D78</f>
        <v>0</v>
      </c>
      <c r="E54" s="178">
        <f>'3. Рух грошових коштів'!E78</f>
        <v>0</v>
      </c>
      <c r="F54" s="178">
        <f t="shared" ref="F54:F59" si="4">E54-D54</f>
        <v>0</v>
      </c>
      <c r="G54" s="179" t="e">
        <f t="shared" ref="G54:G59" si="5">E54/D54*100</f>
        <v>#DIV/0!</v>
      </c>
    </row>
    <row r="55" spans="1:7" ht="46.5">
      <c r="A55" s="182" t="s">
        <v>143</v>
      </c>
      <c r="B55" s="175">
        <f>'3. Рух грошових коштів'!B27</f>
        <v>3090</v>
      </c>
      <c r="C55" s="178">
        <f>'3. Рух грошових коштів'!C27</f>
        <v>-16632</v>
      </c>
      <c r="D55" s="239">
        <f>'3. Рух грошових коштів'!D27</f>
        <v>0</v>
      </c>
      <c r="E55" s="178">
        <f>'3. Рух грошових коштів'!E27</f>
        <v>166197</v>
      </c>
      <c r="F55" s="178">
        <f t="shared" si="4"/>
        <v>166197</v>
      </c>
      <c r="G55" s="179" t="e">
        <f t="shared" si="5"/>
        <v>#DIV/0!</v>
      </c>
    </row>
    <row r="56" spans="1:7" ht="46.5">
      <c r="A56" s="182" t="s">
        <v>230</v>
      </c>
      <c r="B56" s="175">
        <f>'3. Рух грошових коштів'!B45</f>
        <v>3320</v>
      </c>
      <c r="C56" s="178">
        <f>'3. Рух грошових коштів'!C45</f>
        <v>-259724</v>
      </c>
      <c r="D56" s="239">
        <f>'3. Рух грошових коштів'!D45</f>
        <v>-20000</v>
      </c>
      <c r="E56" s="178">
        <f>'3. Рух грошових коштів'!E45</f>
        <v>-128360</v>
      </c>
      <c r="F56" s="178">
        <f t="shared" si="4"/>
        <v>-108360</v>
      </c>
      <c r="G56" s="179">
        <f t="shared" si="5"/>
        <v>641.80000000000007</v>
      </c>
    </row>
    <row r="57" spans="1:7" ht="46.5">
      <c r="A57" s="182" t="s">
        <v>144</v>
      </c>
      <c r="B57" s="175">
        <f>'3. Рух грошових коштів'!B76</f>
        <v>3580</v>
      </c>
      <c r="C57" s="178">
        <f>'3. Рух грошових коштів'!C76</f>
        <v>283179</v>
      </c>
      <c r="D57" s="239">
        <f>'3. Рух грошових коштів'!D76</f>
        <v>20000</v>
      </c>
      <c r="E57" s="178">
        <f>'3. Рух грошових коштів'!E76</f>
        <v>-29915</v>
      </c>
      <c r="F57" s="178">
        <f t="shared" si="4"/>
        <v>-49915</v>
      </c>
      <c r="G57" s="179">
        <f t="shared" si="5"/>
        <v>-149.57499999999999</v>
      </c>
    </row>
    <row r="58" spans="1:7" ht="54" customHeight="1">
      <c r="A58" s="182" t="s">
        <v>167</v>
      </c>
      <c r="B58" s="175">
        <f>'3. Рух грошових коштів'!B79</f>
        <v>3610</v>
      </c>
      <c r="C58" s="178"/>
      <c r="D58" s="239"/>
      <c r="E58" s="178"/>
      <c r="F58" s="178">
        <f t="shared" si="4"/>
        <v>0</v>
      </c>
      <c r="G58" s="179" t="e">
        <f t="shared" si="5"/>
        <v>#DIV/0!</v>
      </c>
    </row>
    <row r="59" spans="1:7" ht="38.25" customHeight="1">
      <c r="A59" s="181" t="s">
        <v>145</v>
      </c>
      <c r="B59" s="175">
        <f>'3. Рух грошових коштів'!B80</f>
        <v>3620</v>
      </c>
      <c r="C59" s="178">
        <f>'3. Рух грошових коштів'!C80</f>
        <v>6823</v>
      </c>
      <c r="D59" s="239">
        <f>'3. Рух грошових коштів'!D80</f>
        <v>0</v>
      </c>
      <c r="E59" s="178">
        <f>'3. Рух грошових коштів'!E80</f>
        <v>7922</v>
      </c>
      <c r="F59" s="178">
        <f t="shared" si="4"/>
        <v>7922</v>
      </c>
      <c r="G59" s="179" t="e">
        <f t="shared" si="5"/>
        <v>#DIV/0!</v>
      </c>
    </row>
    <row r="60" spans="1:7">
      <c r="A60" s="302" t="s">
        <v>209</v>
      </c>
      <c r="B60" s="303"/>
      <c r="C60" s="303"/>
      <c r="D60" s="303"/>
      <c r="E60" s="303"/>
      <c r="F60" s="303"/>
      <c r="G60" s="303"/>
    </row>
    <row r="61" spans="1:7">
      <c r="A61" s="182" t="s">
        <v>208</v>
      </c>
      <c r="B61" s="174">
        <f>'4. Кап. інвестиції'!B6</f>
        <v>4000</v>
      </c>
      <c r="C61" s="178">
        <f>'4. Кап. інвестиції'!C6</f>
        <v>259724</v>
      </c>
      <c r="D61" s="178">
        <f>'4. Кап. інвестиції'!D6</f>
        <v>20000</v>
      </c>
      <c r="E61" s="178">
        <f>'4. Кап. інвестиції'!E6</f>
        <v>128360</v>
      </c>
      <c r="F61" s="178">
        <f>E61-D61</f>
        <v>108360</v>
      </c>
      <c r="G61" s="179">
        <f>E61/D61*100</f>
        <v>641.80000000000007</v>
      </c>
    </row>
    <row r="62" spans="1:7">
      <c r="A62" s="301" t="s">
        <v>211</v>
      </c>
      <c r="B62" s="301"/>
      <c r="C62" s="301"/>
      <c r="D62" s="301"/>
      <c r="E62" s="301"/>
      <c r="F62" s="301"/>
      <c r="G62" s="301"/>
    </row>
    <row r="63" spans="1:7">
      <c r="A63" s="182" t="s">
        <v>170</v>
      </c>
      <c r="B63" s="174">
        <f>' 5. Коефіцієнти'!B9</f>
        <v>5020</v>
      </c>
      <c r="C63" s="178">
        <f>C44/C70</f>
        <v>0</v>
      </c>
      <c r="D63" s="178">
        <f>D44/D70</f>
        <v>0</v>
      </c>
      <c r="E63" s="178">
        <f>' 5. Коефіцієнти'!E9</f>
        <v>0</v>
      </c>
      <c r="F63" s="184" t="s">
        <v>389</v>
      </c>
      <c r="G63" s="185" t="s">
        <v>389</v>
      </c>
    </row>
    <row r="64" spans="1:7">
      <c r="A64" s="182" t="s">
        <v>166</v>
      </c>
      <c r="B64" s="174">
        <f>' 5. Коефіцієнти'!B10</f>
        <v>5030</v>
      </c>
      <c r="C64" s="178">
        <f>C44/C76</f>
        <v>0</v>
      </c>
      <c r="D64" s="178">
        <f>D44/D76</f>
        <v>0</v>
      </c>
      <c r="E64" s="178">
        <f>' 5. Коефіцієнти'!E10</f>
        <v>0</v>
      </c>
      <c r="F64" s="184" t="s">
        <v>389</v>
      </c>
      <c r="G64" s="185" t="s">
        <v>389</v>
      </c>
    </row>
    <row r="65" spans="1:17">
      <c r="A65" s="182" t="s">
        <v>228</v>
      </c>
      <c r="B65" s="174">
        <f>' 5. Коефіцієнти'!B14</f>
        <v>5110</v>
      </c>
      <c r="C65" s="178">
        <f>C76/C73</f>
        <v>5.7870938702021446</v>
      </c>
      <c r="D65" s="178">
        <f>D76/D73</f>
        <v>2.7420471318776403</v>
      </c>
      <c r="E65" s="178">
        <f>' 5. Коефіцієнти'!E14</f>
        <v>7.8214404987198041</v>
      </c>
      <c r="F65" s="184" t="s">
        <v>389</v>
      </c>
      <c r="G65" s="185" t="s">
        <v>389</v>
      </c>
    </row>
    <row r="66" spans="1:17">
      <c r="A66" s="295" t="s">
        <v>210</v>
      </c>
      <c r="B66" s="296"/>
      <c r="C66" s="296"/>
      <c r="D66" s="296"/>
      <c r="E66" s="296"/>
      <c r="F66" s="296"/>
      <c r="G66" s="297"/>
    </row>
    <row r="67" spans="1:17">
      <c r="A67" s="117" t="s">
        <v>146</v>
      </c>
      <c r="B67" s="159">
        <v>6000</v>
      </c>
      <c r="C67" s="191">
        <v>152503</v>
      </c>
      <c r="D67" s="234">
        <v>147040</v>
      </c>
      <c r="E67" s="191">
        <v>141689</v>
      </c>
      <c r="F67" s="169">
        <f>E67-D67</f>
        <v>-5351</v>
      </c>
      <c r="G67" s="170">
        <f>E67/D67*100</f>
        <v>96.360854189336237</v>
      </c>
      <c r="H67" s="48" t="s">
        <v>445</v>
      </c>
      <c r="L67" s="241" t="s">
        <v>463</v>
      </c>
      <c r="M67" s="241"/>
      <c r="N67" s="241"/>
      <c r="O67" s="241"/>
      <c r="P67" s="241"/>
    </row>
    <row r="68" spans="1:17">
      <c r="A68" s="117" t="s">
        <v>147</v>
      </c>
      <c r="B68" s="159">
        <v>6010</v>
      </c>
      <c r="C68" s="191">
        <v>13360</v>
      </c>
      <c r="D68" s="207">
        <f>D69</f>
        <v>0</v>
      </c>
      <c r="E68" s="191">
        <v>16797</v>
      </c>
      <c r="F68" s="169">
        <f t="shared" ref="F68:F76" si="6">E68-D68</f>
        <v>16797</v>
      </c>
      <c r="G68" s="170" t="e">
        <f t="shared" ref="G68:G76" si="7">E68/D68*100</f>
        <v>#DIV/0!</v>
      </c>
      <c r="H68" s="241" t="s">
        <v>464</v>
      </c>
    </row>
    <row r="69" spans="1:17">
      <c r="A69" s="117" t="s">
        <v>264</v>
      </c>
      <c r="B69" s="159">
        <v>6020</v>
      </c>
      <c r="C69" s="191">
        <v>6823</v>
      </c>
      <c r="D69" s="208">
        <f>'[36]ІІІ. Рух грош. коштів'!H68</f>
        <v>0</v>
      </c>
      <c r="E69" s="191">
        <v>7922</v>
      </c>
      <c r="F69" s="169">
        <f t="shared" si="6"/>
        <v>7922</v>
      </c>
      <c r="G69" s="170" t="e">
        <f t="shared" si="7"/>
        <v>#DIV/0!</v>
      </c>
      <c r="H69" s="241" t="s">
        <v>466</v>
      </c>
    </row>
    <row r="70" spans="1:17" s="118" customFormat="1">
      <c r="A70" s="116" t="s">
        <v>262</v>
      </c>
      <c r="B70" s="159">
        <v>6030</v>
      </c>
      <c r="C70" s="233">
        <f>C68+C67</f>
        <v>165863</v>
      </c>
      <c r="D70" s="233">
        <f>D68+D67</f>
        <v>147040</v>
      </c>
      <c r="E70" s="191">
        <f>E67+E68</f>
        <v>158486</v>
      </c>
      <c r="F70" s="169">
        <f t="shared" si="6"/>
        <v>11446</v>
      </c>
      <c r="G70" s="170">
        <f t="shared" si="7"/>
        <v>107.78427638737757</v>
      </c>
      <c r="H70" s="242" t="s">
        <v>465</v>
      </c>
    </row>
    <row r="71" spans="1:17">
      <c r="A71" s="117" t="s">
        <v>168</v>
      </c>
      <c r="B71" s="159">
        <v>6040</v>
      </c>
      <c r="C71" s="191"/>
      <c r="D71" s="207">
        <v>0</v>
      </c>
      <c r="E71" s="191"/>
      <c r="F71" s="169">
        <f>E71-D71</f>
        <v>0</v>
      </c>
      <c r="G71" s="170" t="e">
        <f>E71/D71*100</f>
        <v>#DIV/0!</v>
      </c>
      <c r="H71" s="242" t="s">
        <v>468</v>
      </c>
    </row>
    <row r="72" spans="1:17">
      <c r="A72" s="117" t="s">
        <v>169</v>
      </c>
      <c r="B72" s="159">
        <v>6050</v>
      </c>
      <c r="C72" s="191">
        <v>24438</v>
      </c>
      <c r="D72" s="234">
        <v>39294</v>
      </c>
      <c r="E72" s="191">
        <v>17966</v>
      </c>
      <c r="F72" s="169">
        <f>E72-D72</f>
        <v>-21328</v>
      </c>
      <c r="G72" s="170">
        <f>E72/D72*100</f>
        <v>45.721993179620299</v>
      </c>
      <c r="H72" s="242" t="s">
        <v>469</v>
      </c>
    </row>
    <row r="73" spans="1:17" s="118" customFormat="1">
      <c r="A73" s="116" t="s">
        <v>263</v>
      </c>
      <c r="B73" s="159">
        <v>6060</v>
      </c>
      <c r="C73" s="191">
        <f>C71+C72</f>
        <v>24438</v>
      </c>
      <c r="D73" s="191">
        <f>D71+D72</f>
        <v>39294</v>
      </c>
      <c r="E73" s="191">
        <f>E71+E72</f>
        <v>17966</v>
      </c>
      <c r="F73" s="169">
        <f t="shared" si="6"/>
        <v>-21328</v>
      </c>
      <c r="G73" s="170">
        <f t="shared" si="7"/>
        <v>45.721993179620299</v>
      </c>
      <c r="H73" s="242" t="s">
        <v>470</v>
      </c>
      <c r="Q73" s="275"/>
    </row>
    <row r="74" spans="1:17">
      <c r="A74" s="117" t="s">
        <v>265</v>
      </c>
      <c r="B74" s="159">
        <v>6070</v>
      </c>
      <c r="C74" s="191"/>
      <c r="D74" s="207">
        <v>0</v>
      </c>
      <c r="E74" s="191"/>
      <c r="F74" s="169">
        <f t="shared" si="6"/>
        <v>0</v>
      </c>
      <c r="G74" s="170" t="e">
        <f t="shared" si="7"/>
        <v>#DIV/0!</v>
      </c>
    </row>
    <row r="75" spans="1:17">
      <c r="A75" s="117" t="s">
        <v>266</v>
      </c>
      <c r="B75" s="159">
        <v>6080</v>
      </c>
      <c r="C75" s="191"/>
      <c r="D75" s="207">
        <v>0</v>
      </c>
      <c r="E75" s="191"/>
      <c r="F75" s="169">
        <f t="shared" si="6"/>
        <v>0</v>
      </c>
      <c r="G75" s="170" t="e">
        <f t="shared" si="7"/>
        <v>#DIV/0!</v>
      </c>
    </row>
    <row r="76" spans="1:17" s="118" customFormat="1">
      <c r="A76" s="116" t="s">
        <v>148</v>
      </c>
      <c r="B76" s="159">
        <v>6090</v>
      </c>
      <c r="C76" s="191">
        <v>141425</v>
      </c>
      <c r="D76" s="234">
        <v>107746</v>
      </c>
      <c r="E76" s="191">
        <v>140520</v>
      </c>
      <c r="F76" s="169">
        <f t="shared" si="6"/>
        <v>32774</v>
      </c>
      <c r="G76" s="170">
        <f t="shared" si="7"/>
        <v>130.41783453678096</v>
      </c>
      <c r="H76" s="242" t="s">
        <v>467</v>
      </c>
    </row>
    <row r="77" spans="1:17">
      <c r="A77" s="154"/>
      <c r="B77" s="151"/>
      <c r="C77" s="151"/>
      <c r="D77" s="151"/>
      <c r="E77" s="151"/>
      <c r="F77" s="151"/>
      <c r="G77" s="151"/>
    </row>
    <row r="78" spans="1:17" ht="51">
      <c r="A78" s="171" t="s">
        <v>490</v>
      </c>
      <c r="B78" s="172"/>
      <c r="C78" s="149"/>
      <c r="D78" s="149"/>
      <c r="E78" s="492" t="s">
        <v>491</v>
      </c>
      <c r="F78" s="492"/>
      <c r="G78" s="492"/>
    </row>
    <row r="79" spans="1:17" s="108" customFormat="1">
      <c r="A79" s="166" t="s">
        <v>385</v>
      </c>
      <c r="B79" s="173"/>
      <c r="C79" s="294" t="s">
        <v>79</v>
      </c>
      <c r="D79" s="294"/>
      <c r="E79" s="149"/>
      <c r="F79" s="192" t="s">
        <v>323</v>
      </c>
      <c r="G79" s="173"/>
    </row>
    <row r="80" spans="1:17">
      <c r="A80" s="149"/>
      <c r="B80" s="151"/>
      <c r="C80" s="151"/>
      <c r="D80" s="151"/>
      <c r="E80" s="151"/>
      <c r="F80" s="151"/>
      <c r="G80" s="151"/>
    </row>
    <row r="81" spans="1:7" ht="42.75" customHeight="1">
      <c r="A81" s="153"/>
      <c r="B81" s="151"/>
      <c r="C81" s="151"/>
      <c r="D81" s="151"/>
      <c r="E81" s="151"/>
      <c r="F81" s="151"/>
      <c r="G81" s="151"/>
    </row>
    <row r="82" spans="1:7" ht="113.25" customHeight="1">
      <c r="A82" s="298"/>
      <c r="B82" s="298"/>
      <c r="C82" s="298"/>
      <c r="D82" s="298"/>
      <c r="E82" s="298"/>
      <c r="F82" s="298"/>
      <c r="G82" s="298"/>
    </row>
    <row r="83" spans="1:7">
      <c r="A83" s="115"/>
    </row>
    <row r="84" spans="1:7">
      <c r="A84" s="115"/>
    </row>
    <row r="85" spans="1:7">
      <c r="A85" s="115"/>
    </row>
    <row r="86" spans="1:7">
      <c r="A86" s="115"/>
    </row>
    <row r="87" spans="1:7">
      <c r="A87" s="115"/>
    </row>
    <row r="88" spans="1:7">
      <c r="A88" s="115"/>
    </row>
    <row r="89" spans="1:7">
      <c r="A89" s="115"/>
    </row>
    <row r="90" spans="1:7">
      <c r="A90" s="115"/>
    </row>
    <row r="91" spans="1:7">
      <c r="A91" s="115"/>
    </row>
    <row r="92" spans="1:7">
      <c r="A92" s="115"/>
    </row>
    <row r="93" spans="1:7">
      <c r="A93" s="115"/>
    </row>
    <row r="94" spans="1:7">
      <c r="A94" s="115"/>
    </row>
    <row r="95" spans="1:7">
      <c r="A95" s="115"/>
    </row>
    <row r="96" spans="1:7">
      <c r="A96" s="115"/>
    </row>
    <row r="97" spans="1:1">
      <c r="A97" s="115"/>
    </row>
    <row r="98" spans="1:1">
      <c r="A98" s="115"/>
    </row>
    <row r="99" spans="1:1">
      <c r="A99" s="115"/>
    </row>
    <row r="100" spans="1:1">
      <c r="A100" s="115"/>
    </row>
    <row r="101" spans="1:1">
      <c r="A101" s="115"/>
    </row>
    <row r="102" spans="1:1">
      <c r="A102" s="115"/>
    </row>
    <row r="103" spans="1:1">
      <c r="A103" s="115"/>
    </row>
    <row r="104" spans="1:1">
      <c r="A104" s="115"/>
    </row>
    <row r="105" spans="1:1">
      <c r="A105" s="115"/>
    </row>
    <row r="106" spans="1:1">
      <c r="A106" s="115"/>
    </row>
    <row r="107" spans="1:1">
      <c r="A107" s="115"/>
    </row>
    <row r="108" spans="1:1">
      <c r="A108" s="115"/>
    </row>
    <row r="109" spans="1:1">
      <c r="A109" s="115"/>
    </row>
    <row r="110" spans="1:1">
      <c r="A110" s="115"/>
    </row>
    <row r="111" spans="1:1">
      <c r="A111" s="115"/>
    </row>
    <row r="112" spans="1:1">
      <c r="A112" s="115"/>
    </row>
    <row r="113" spans="1:1">
      <c r="A113" s="115"/>
    </row>
    <row r="114" spans="1:1">
      <c r="A114" s="115"/>
    </row>
    <row r="115" spans="1:1">
      <c r="A115" s="115"/>
    </row>
    <row r="116" spans="1:1">
      <c r="A116" s="115"/>
    </row>
    <row r="117" spans="1:1">
      <c r="A117" s="115"/>
    </row>
    <row r="118" spans="1:1">
      <c r="A118" s="115"/>
    </row>
    <row r="119" spans="1:1">
      <c r="A119" s="115"/>
    </row>
    <row r="120" spans="1:1">
      <c r="A120" s="115"/>
    </row>
    <row r="121" spans="1:1">
      <c r="A121" s="115"/>
    </row>
    <row r="122" spans="1:1">
      <c r="A122" s="115"/>
    </row>
    <row r="123" spans="1:1">
      <c r="A123" s="115"/>
    </row>
    <row r="124" spans="1:1">
      <c r="A124" s="115"/>
    </row>
    <row r="125" spans="1:1">
      <c r="A125" s="115"/>
    </row>
    <row r="126" spans="1:1">
      <c r="A126" s="115"/>
    </row>
    <row r="127" spans="1:1">
      <c r="A127" s="115"/>
    </row>
    <row r="128" spans="1:1">
      <c r="A128" s="115"/>
    </row>
    <row r="129" spans="1:1">
      <c r="A129" s="115"/>
    </row>
    <row r="130" spans="1:1">
      <c r="A130" s="115"/>
    </row>
    <row r="131" spans="1:1">
      <c r="A131" s="115"/>
    </row>
    <row r="132" spans="1:1">
      <c r="A132" s="115"/>
    </row>
    <row r="133" spans="1:1">
      <c r="A133" s="115"/>
    </row>
    <row r="134" spans="1:1">
      <c r="A134" s="115"/>
    </row>
    <row r="135" spans="1:1">
      <c r="A135" s="115"/>
    </row>
    <row r="136" spans="1:1">
      <c r="A136" s="115"/>
    </row>
    <row r="137" spans="1:1">
      <c r="A137" s="115"/>
    </row>
    <row r="138" spans="1:1">
      <c r="A138" s="115"/>
    </row>
    <row r="139" spans="1:1">
      <c r="A139" s="115"/>
    </row>
    <row r="140" spans="1:1">
      <c r="A140" s="115"/>
    </row>
    <row r="141" spans="1:1">
      <c r="A141" s="115"/>
    </row>
    <row r="142" spans="1:1">
      <c r="A142" s="115"/>
    </row>
    <row r="143" spans="1:1">
      <c r="A143" s="115"/>
    </row>
    <row r="144" spans="1:1">
      <c r="A144" s="115"/>
    </row>
    <row r="145" spans="1:1">
      <c r="A145" s="115"/>
    </row>
    <row r="146" spans="1:1">
      <c r="A146" s="115"/>
    </row>
    <row r="147" spans="1:1">
      <c r="A147" s="115"/>
    </row>
    <row r="148" spans="1:1">
      <c r="A148" s="115"/>
    </row>
    <row r="149" spans="1:1">
      <c r="A149" s="115"/>
    </row>
    <row r="150" spans="1:1">
      <c r="A150" s="115"/>
    </row>
    <row r="151" spans="1:1">
      <c r="A151" s="115"/>
    </row>
    <row r="152" spans="1:1">
      <c r="A152" s="115"/>
    </row>
    <row r="153" spans="1:1">
      <c r="A153" s="115"/>
    </row>
    <row r="154" spans="1:1">
      <c r="A154" s="115"/>
    </row>
    <row r="155" spans="1:1">
      <c r="A155" s="115"/>
    </row>
    <row r="156" spans="1:1">
      <c r="A156" s="115"/>
    </row>
    <row r="157" spans="1:1">
      <c r="A157" s="115"/>
    </row>
    <row r="158" spans="1:1">
      <c r="A158" s="115"/>
    </row>
    <row r="159" spans="1:1">
      <c r="A159" s="115"/>
    </row>
    <row r="160" spans="1:1">
      <c r="A160" s="115"/>
    </row>
    <row r="161" spans="1:1">
      <c r="A161" s="115"/>
    </row>
    <row r="162" spans="1:1">
      <c r="A162" s="115"/>
    </row>
    <row r="163" spans="1:1">
      <c r="A163" s="115"/>
    </row>
    <row r="164" spans="1:1">
      <c r="A164" s="115"/>
    </row>
    <row r="165" spans="1:1">
      <c r="A165" s="115"/>
    </row>
    <row r="166" spans="1:1">
      <c r="A166" s="115"/>
    </row>
    <row r="167" spans="1:1">
      <c r="A167" s="115"/>
    </row>
    <row r="168" spans="1:1">
      <c r="A168" s="115"/>
    </row>
    <row r="169" spans="1:1">
      <c r="A169" s="115"/>
    </row>
    <row r="170" spans="1:1">
      <c r="A170" s="115"/>
    </row>
    <row r="171" spans="1:1">
      <c r="A171" s="115"/>
    </row>
    <row r="172" spans="1:1">
      <c r="A172" s="115"/>
    </row>
    <row r="173" spans="1:1">
      <c r="A173" s="115"/>
    </row>
    <row r="174" spans="1:1">
      <c r="A174" s="115"/>
    </row>
    <row r="175" spans="1:1">
      <c r="A175" s="115"/>
    </row>
    <row r="176" spans="1:1">
      <c r="A176" s="115"/>
    </row>
    <row r="177" spans="1:1">
      <c r="A177" s="115"/>
    </row>
    <row r="178" spans="1:1">
      <c r="A178" s="115"/>
    </row>
    <row r="179" spans="1:1">
      <c r="A179" s="115"/>
    </row>
    <row r="180" spans="1:1">
      <c r="A180" s="115"/>
    </row>
    <row r="181" spans="1:1">
      <c r="A181" s="115"/>
    </row>
    <row r="182" spans="1:1">
      <c r="A182" s="115"/>
    </row>
    <row r="183" spans="1:1">
      <c r="A183" s="115"/>
    </row>
    <row r="184" spans="1:1">
      <c r="A184" s="115"/>
    </row>
    <row r="185" spans="1:1">
      <c r="A185" s="115"/>
    </row>
    <row r="186" spans="1:1">
      <c r="A186" s="115"/>
    </row>
    <row r="187" spans="1:1">
      <c r="A187" s="115"/>
    </row>
    <row r="188" spans="1:1">
      <c r="A188" s="115"/>
    </row>
    <row r="189" spans="1:1">
      <c r="A189" s="115"/>
    </row>
    <row r="190" spans="1:1">
      <c r="A190" s="115"/>
    </row>
    <row r="191" spans="1:1">
      <c r="A191" s="115"/>
    </row>
    <row r="192" spans="1:1">
      <c r="A192" s="115"/>
    </row>
    <row r="193" spans="1:1">
      <c r="A193" s="115"/>
    </row>
    <row r="194" spans="1:1">
      <c r="A194" s="115"/>
    </row>
    <row r="195" spans="1:1">
      <c r="A195" s="115"/>
    </row>
    <row r="196" spans="1:1">
      <c r="A196" s="115"/>
    </row>
    <row r="197" spans="1:1">
      <c r="A197" s="115"/>
    </row>
    <row r="198" spans="1:1">
      <c r="A198" s="115"/>
    </row>
    <row r="199" spans="1:1">
      <c r="A199" s="115"/>
    </row>
    <row r="200" spans="1:1">
      <c r="A200" s="115"/>
    </row>
    <row r="201" spans="1:1">
      <c r="A201" s="115"/>
    </row>
    <row r="202" spans="1:1">
      <c r="A202" s="115"/>
    </row>
    <row r="203" spans="1:1">
      <c r="A203" s="115"/>
    </row>
    <row r="204" spans="1:1">
      <c r="A204" s="115"/>
    </row>
    <row r="205" spans="1:1">
      <c r="A205" s="115"/>
    </row>
    <row r="206" spans="1:1">
      <c r="A206" s="115"/>
    </row>
    <row r="207" spans="1:1">
      <c r="A207" s="115"/>
    </row>
    <row r="208" spans="1:1">
      <c r="A208" s="115"/>
    </row>
    <row r="209" spans="1:1">
      <c r="A209" s="115"/>
    </row>
    <row r="210" spans="1:1">
      <c r="A210" s="115"/>
    </row>
    <row r="211" spans="1:1">
      <c r="A211" s="115"/>
    </row>
    <row r="212" spans="1:1">
      <c r="A212" s="115"/>
    </row>
    <row r="213" spans="1:1">
      <c r="A213" s="115"/>
    </row>
    <row r="214" spans="1:1">
      <c r="A214" s="115"/>
    </row>
    <row r="215" spans="1:1">
      <c r="A215" s="115"/>
    </row>
    <row r="216" spans="1:1">
      <c r="A216" s="115"/>
    </row>
    <row r="217" spans="1:1">
      <c r="A217" s="115"/>
    </row>
    <row r="218" spans="1:1">
      <c r="A218" s="115"/>
    </row>
    <row r="219" spans="1:1">
      <c r="A219" s="115"/>
    </row>
    <row r="220" spans="1:1">
      <c r="A220" s="115"/>
    </row>
    <row r="221" spans="1:1">
      <c r="A221" s="115"/>
    </row>
    <row r="222" spans="1:1">
      <c r="A222" s="115"/>
    </row>
    <row r="223" spans="1:1">
      <c r="A223" s="115"/>
    </row>
    <row r="224" spans="1:1">
      <c r="A224" s="115"/>
    </row>
    <row r="225" spans="1:1">
      <c r="A225" s="115"/>
    </row>
    <row r="226" spans="1:1">
      <c r="A226" s="115"/>
    </row>
    <row r="227" spans="1:1">
      <c r="A227" s="115"/>
    </row>
    <row r="228" spans="1:1">
      <c r="A228" s="115"/>
    </row>
    <row r="229" spans="1:1">
      <c r="A229" s="115"/>
    </row>
    <row r="230" spans="1:1">
      <c r="A230" s="115"/>
    </row>
    <row r="231" spans="1:1">
      <c r="A231" s="115"/>
    </row>
    <row r="232" spans="1:1">
      <c r="A232" s="115"/>
    </row>
    <row r="233" spans="1:1">
      <c r="A233" s="115"/>
    </row>
    <row r="234" spans="1:1">
      <c r="A234" s="115"/>
    </row>
    <row r="235" spans="1:1">
      <c r="A235" s="115"/>
    </row>
    <row r="236" spans="1:1">
      <c r="A236" s="115"/>
    </row>
    <row r="237" spans="1:1">
      <c r="A237" s="115"/>
    </row>
    <row r="238" spans="1:1">
      <c r="A238" s="115"/>
    </row>
    <row r="239" spans="1:1">
      <c r="A239" s="115"/>
    </row>
    <row r="240" spans="1:1">
      <c r="A240" s="115"/>
    </row>
    <row r="241" spans="1:1">
      <c r="A241" s="115"/>
    </row>
    <row r="242" spans="1:1">
      <c r="A242" s="115"/>
    </row>
    <row r="243" spans="1:1">
      <c r="A243" s="115"/>
    </row>
    <row r="244" spans="1:1">
      <c r="A244" s="115"/>
    </row>
    <row r="245" spans="1:1">
      <c r="A245" s="115"/>
    </row>
    <row r="246" spans="1:1">
      <c r="A246" s="115"/>
    </row>
    <row r="247" spans="1:1">
      <c r="A247" s="115"/>
    </row>
    <row r="248" spans="1:1">
      <c r="A248" s="115"/>
    </row>
  </sheetData>
  <sheetProtection formatCells="0"/>
  <mergeCells count="34">
    <mergeCell ref="E2:G5"/>
    <mergeCell ref="A62:G62"/>
    <mergeCell ref="A53:G53"/>
    <mergeCell ref="A60:G60"/>
    <mergeCell ref="A46:G46"/>
    <mergeCell ref="B12:D12"/>
    <mergeCell ref="B17:D17"/>
    <mergeCell ref="D27:G27"/>
    <mergeCell ref="A30:G30"/>
    <mergeCell ref="B27:B28"/>
    <mergeCell ref="B6:D6"/>
    <mergeCell ref="B7:D7"/>
    <mergeCell ref="B8:D8"/>
    <mergeCell ref="B9:D9"/>
    <mergeCell ref="B10:D10"/>
    <mergeCell ref="B11:D11"/>
    <mergeCell ref="E78:G78"/>
    <mergeCell ref="A23:G23"/>
    <mergeCell ref="B18:D18"/>
    <mergeCell ref="A66:G66"/>
    <mergeCell ref="A82:G82"/>
    <mergeCell ref="C79:D79"/>
    <mergeCell ref="E13:F13"/>
    <mergeCell ref="B13:D13"/>
    <mergeCell ref="A22:G22"/>
    <mergeCell ref="A27:A28"/>
    <mergeCell ref="B15:D15"/>
    <mergeCell ref="B16:D16"/>
    <mergeCell ref="A20:G20"/>
    <mergeCell ref="A21:G21"/>
    <mergeCell ref="A25:G25"/>
    <mergeCell ref="B14:D14"/>
    <mergeCell ref="E14:F14"/>
    <mergeCell ref="C27:C28"/>
  </mergeCells>
  <phoneticPr fontId="3" type="noConversion"/>
  <pageMargins left="0.78740157480314965" right="0.39370078740157483" top="0.59055118110236227" bottom="0.59055118110236227" header="0.31496062992125984" footer="0.19685039370078741"/>
  <pageSetup paperSize="9" scale="42" orientation="portrait" r:id="rId1"/>
  <headerFooter alignWithMargins="0"/>
  <rowBreaks count="1" manualBreakCount="1">
    <brk id="59"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338"/>
  <sheetViews>
    <sheetView topLeftCell="A63" zoomScale="70" zoomScaleNormal="70" zoomScaleSheetLayoutView="50" workbookViewId="0">
      <selection activeCell="E54" sqref="E54"/>
    </sheetView>
  </sheetViews>
  <sheetFormatPr defaultRowHeight="20.25" outlineLevelRow="1"/>
  <cols>
    <col min="1" max="1" width="75.42578125" style="28" customWidth="1"/>
    <col min="2" max="2" width="12" style="30" customWidth="1"/>
    <col min="3" max="3" width="17" style="203" customWidth="1"/>
    <col min="4" max="4" width="12.7109375" style="30" customWidth="1"/>
    <col min="5" max="5" width="13.5703125" style="203" customWidth="1"/>
    <col min="6" max="6" width="15.5703125" style="30" customWidth="1"/>
    <col min="7" max="7" width="18.7109375" style="30" customWidth="1"/>
    <col min="8" max="8" width="19.28515625" style="30" customWidth="1"/>
    <col min="9" max="16384" width="9.140625" style="28"/>
  </cols>
  <sheetData>
    <row r="1" spans="1:8" hidden="1" outlineLevel="1">
      <c r="B1" s="36"/>
      <c r="C1" s="199"/>
      <c r="D1" s="36"/>
      <c r="E1" s="199"/>
      <c r="F1" s="36"/>
      <c r="G1" s="36"/>
      <c r="H1" s="46" t="s">
        <v>236</v>
      </c>
    </row>
    <row r="2" spans="1:8" hidden="1" outlineLevel="1">
      <c r="B2" s="36"/>
      <c r="C2" s="199"/>
      <c r="D2" s="36"/>
      <c r="E2" s="199"/>
      <c r="F2" s="36"/>
      <c r="G2" s="36"/>
      <c r="H2" s="46" t="s">
        <v>220</v>
      </c>
    </row>
    <row r="3" spans="1:8" s="120" customFormat="1" ht="22.5" collapsed="1">
      <c r="A3" s="313" t="s">
        <v>371</v>
      </c>
      <c r="B3" s="313"/>
      <c r="C3" s="313"/>
      <c r="D3" s="313"/>
      <c r="E3" s="313"/>
      <c r="F3" s="313"/>
      <c r="G3" s="313"/>
      <c r="H3" s="313"/>
    </row>
    <row r="4" spans="1:8" s="120" customFormat="1" ht="12.75" customHeight="1">
      <c r="A4" s="119"/>
      <c r="B4" s="121"/>
      <c r="C4" s="200"/>
      <c r="D4" s="121"/>
      <c r="E4" s="200"/>
      <c r="F4" s="121"/>
      <c r="G4" s="121"/>
      <c r="H4" s="121"/>
    </row>
    <row r="5" spans="1:8" s="120" customFormat="1" ht="25.5" customHeight="1">
      <c r="A5" s="317" t="s">
        <v>281</v>
      </c>
      <c r="B5" s="318" t="s">
        <v>18</v>
      </c>
      <c r="C5" s="319" t="s">
        <v>380</v>
      </c>
      <c r="D5" s="317" t="s">
        <v>352</v>
      </c>
      <c r="E5" s="317"/>
      <c r="F5" s="317"/>
      <c r="G5" s="317"/>
      <c r="H5" s="317"/>
    </row>
    <row r="6" spans="1:8" s="120" customFormat="1" ht="225">
      <c r="A6" s="317"/>
      <c r="B6" s="318"/>
      <c r="C6" s="320"/>
      <c r="D6" s="112" t="s">
        <v>259</v>
      </c>
      <c r="E6" s="201" t="s">
        <v>243</v>
      </c>
      <c r="F6" s="122" t="s">
        <v>379</v>
      </c>
      <c r="G6" s="122" t="s">
        <v>270</v>
      </c>
      <c r="H6" s="112" t="s">
        <v>268</v>
      </c>
    </row>
    <row r="7" spans="1:8" s="120" customFormat="1" ht="22.5">
      <c r="A7" s="113">
        <v>1</v>
      </c>
      <c r="B7" s="112">
        <v>2</v>
      </c>
      <c r="C7" s="201">
        <v>3</v>
      </c>
      <c r="D7" s="112">
        <v>4</v>
      </c>
      <c r="E7" s="201">
        <v>5</v>
      </c>
      <c r="F7" s="112">
        <v>6</v>
      </c>
      <c r="G7" s="112">
        <v>7</v>
      </c>
      <c r="H7" s="112">
        <v>8</v>
      </c>
    </row>
    <row r="8" spans="1:8" s="123" customFormat="1" ht="26.25" customHeight="1">
      <c r="A8" s="309" t="s">
        <v>267</v>
      </c>
      <c r="B8" s="310"/>
      <c r="C8" s="310"/>
      <c r="D8" s="310"/>
      <c r="E8" s="310"/>
      <c r="F8" s="310"/>
      <c r="G8" s="310"/>
      <c r="H8" s="311"/>
    </row>
    <row r="9" spans="1:8" s="123" customFormat="1" ht="45">
      <c r="A9" s="124" t="s">
        <v>106</v>
      </c>
      <c r="B9" s="125">
        <v>1000</v>
      </c>
      <c r="C9" s="188">
        <f>C10+C11</f>
        <v>238818</v>
      </c>
      <c r="D9" s="126">
        <f>D10</f>
        <v>28620</v>
      </c>
      <c r="E9" s="188">
        <f>E10+E11</f>
        <v>159361</v>
      </c>
      <c r="F9" s="126">
        <f>E9-D9</f>
        <v>130741</v>
      </c>
      <c r="G9" s="127">
        <f>E9/D9*100</f>
        <v>556.81691125087355</v>
      </c>
      <c r="H9" s="128"/>
    </row>
    <row r="10" spans="1:8" s="123" customFormat="1" ht="46.5">
      <c r="A10" s="177" t="s">
        <v>456</v>
      </c>
      <c r="B10" s="113" t="s">
        <v>390</v>
      </c>
      <c r="C10" s="126">
        <v>21983</v>
      </c>
      <c r="D10" s="126">
        <v>28620</v>
      </c>
      <c r="E10" s="126">
        <v>19151</v>
      </c>
      <c r="F10" s="126">
        <f t="shared" ref="F10:F84" si="0">E10-D10</f>
        <v>-9469</v>
      </c>
      <c r="G10" s="127">
        <f>E10/D10*100</f>
        <v>66.914744933612852</v>
      </c>
      <c r="H10" s="128"/>
    </row>
    <row r="11" spans="1:8" s="123" customFormat="1" ht="46.5">
      <c r="A11" s="177" t="s">
        <v>457</v>
      </c>
      <c r="B11" s="240" t="s">
        <v>458</v>
      </c>
      <c r="C11" s="126">
        <v>216835</v>
      </c>
      <c r="D11" s="126"/>
      <c r="E11" s="126">
        <v>140210</v>
      </c>
      <c r="F11" s="126">
        <f t="shared" ref="F11" si="1">E11-D11</f>
        <v>140210</v>
      </c>
      <c r="G11" s="127"/>
      <c r="H11" s="128"/>
    </row>
    <row r="12" spans="1:8" s="120" customFormat="1" ht="45">
      <c r="A12" s="124" t="s">
        <v>122</v>
      </c>
      <c r="B12" s="125">
        <v>1010</v>
      </c>
      <c r="C12" s="126">
        <f>SUM(C13:C20)</f>
        <v>0</v>
      </c>
      <c r="D12" s="126"/>
      <c r="E12" s="126">
        <f>SUM(E13:E20)</f>
        <v>0</v>
      </c>
      <c r="F12" s="126">
        <f t="shared" si="0"/>
        <v>0</v>
      </c>
      <c r="G12" s="127"/>
      <c r="H12" s="128"/>
    </row>
    <row r="13" spans="1:8" s="132" customFormat="1" ht="22.5">
      <c r="A13" s="124" t="s">
        <v>280</v>
      </c>
      <c r="B13" s="112">
        <v>1011</v>
      </c>
      <c r="C13" s="129"/>
      <c r="D13" s="129"/>
      <c r="E13" s="129"/>
      <c r="F13" s="126">
        <f t="shared" si="0"/>
        <v>0</v>
      </c>
      <c r="G13" s="127"/>
      <c r="H13" s="131"/>
    </row>
    <row r="14" spans="1:8" s="132" customFormat="1" ht="22.5">
      <c r="A14" s="124" t="s">
        <v>66</v>
      </c>
      <c r="B14" s="112">
        <v>1012</v>
      </c>
      <c r="C14" s="129"/>
      <c r="D14" s="129"/>
      <c r="E14" s="129"/>
      <c r="F14" s="126">
        <f t="shared" si="0"/>
        <v>0</v>
      </c>
      <c r="G14" s="127"/>
      <c r="H14" s="131"/>
    </row>
    <row r="15" spans="1:8" s="132" customFormat="1" ht="22.5">
      <c r="A15" s="124" t="s">
        <v>65</v>
      </c>
      <c r="B15" s="112">
        <v>1013</v>
      </c>
      <c r="C15" s="129"/>
      <c r="D15" s="129"/>
      <c r="E15" s="129"/>
      <c r="F15" s="126">
        <f t="shared" si="0"/>
        <v>0</v>
      </c>
      <c r="G15" s="127"/>
      <c r="H15" s="131"/>
    </row>
    <row r="16" spans="1:8" s="132" customFormat="1" ht="22.5">
      <c r="A16" s="124" t="s">
        <v>40</v>
      </c>
      <c r="B16" s="112">
        <v>1014</v>
      </c>
      <c r="C16" s="264"/>
      <c r="D16" s="129"/>
      <c r="E16" s="129"/>
      <c r="F16" s="126">
        <f t="shared" si="0"/>
        <v>0</v>
      </c>
      <c r="G16" s="127"/>
      <c r="H16" s="131"/>
    </row>
    <row r="17" spans="1:8" s="132" customFormat="1" ht="22.5">
      <c r="A17" s="124" t="s">
        <v>41</v>
      </c>
      <c r="B17" s="112">
        <v>1015</v>
      </c>
      <c r="C17" s="264"/>
      <c r="D17" s="129"/>
      <c r="E17" s="129"/>
      <c r="F17" s="126">
        <f t="shared" si="0"/>
        <v>0</v>
      </c>
      <c r="G17" s="127"/>
      <c r="H17" s="131"/>
    </row>
    <row r="18" spans="1:8" s="132" customFormat="1" ht="90">
      <c r="A18" s="124" t="s">
        <v>257</v>
      </c>
      <c r="B18" s="112">
        <v>1016</v>
      </c>
      <c r="C18" s="129"/>
      <c r="D18" s="129"/>
      <c r="E18" s="129"/>
      <c r="F18" s="126">
        <f t="shared" si="0"/>
        <v>0</v>
      </c>
      <c r="G18" s="127"/>
      <c r="H18" s="131"/>
    </row>
    <row r="19" spans="1:8" s="132" customFormat="1" ht="45">
      <c r="A19" s="124" t="s">
        <v>64</v>
      </c>
      <c r="B19" s="112">
        <v>1017</v>
      </c>
      <c r="C19" s="265"/>
      <c r="D19" s="129"/>
      <c r="E19" s="129"/>
      <c r="F19" s="126">
        <f t="shared" si="0"/>
        <v>0</v>
      </c>
      <c r="G19" s="127"/>
      <c r="H19" s="131"/>
    </row>
    <row r="20" spans="1:8" s="132" customFormat="1" ht="22.5">
      <c r="A20" s="124" t="s">
        <v>120</v>
      </c>
      <c r="B20" s="112">
        <v>1018</v>
      </c>
      <c r="C20" s="265"/>
      <c r="D20" s="148"/>
      <c r="E20" s="129">
        <f>E21+E22+E23</f>
        <v>0</v>
      </c>
      <c r="F20" s="126">
        <f t="shared" si="0"/>
        <v>0</v>
      </c>
      <c r="G20" s="127"/>
      <c r="H20" s="131"/>
    </row>
    <row r="21" spans="1:8" s="132" customFormat="1" ht="22.5">
      <c r="A21" s="21" t="s">
        <v>441</v>
      </c>
      <c r="B21" s="112" t="s">
        <v>393</v>
      </c>
      <c r="C21" s="129"/>
      <c r="D21" s="129"/>
      <c r="E21" s="129"/>
      <c r="F21" s="126">
        <f t="shared" si="0"/>
        <v>0</v>
      </c>
      <c r="G21" s="127"/>
      <c r="H21" s="131"/>
    </row>
    <row r="22" spans="1:8" s="132" customFormat="1" ht="22.5">
      <c r="A22" s="21" t="s">
        <v>391</v>
      </c>
      <c r="B22" s="112" t="s">
        <v>394</v>
      </c>
      <c r="C22" s="129"/>
      <c r="D22" s="129"/>
      <c r="E22" s="129"/>
      <c r="F22" s="126">
        <f t="shared" si="0"/>
        <v>0</v>
      </c>
      <c r="G22" s="127"/>
      <c r="H22" s="131"/>
    </row>
    <row r="23" spans="1:8" s="132" customFormat="1" ht="22.5">
      <c r="A23" s="21" t="s">
        <v>392</v>
      </c>
      <c r="B23" s="112" t="s">
        <v>395</v>
      </c>
      <c r="C23" s="129"/>
      <c r="D23" s="129"/>
      <c r="E23" s="129"/>
      <c r="F23" s="126">
        <f t="shared" si="0"/>
        <v>0</v>
      </c>
      <c r="G23" s="127"/>
      <c r="H23" s="131"/>
    </row>
    <row r="24" spans="1:8" s="123" customFormat="1" ht="22.5">
      <c r="A24" s="133" t="s">
        <v>23</v>
      </c>
      <c r="B24" s="134">
        <v>1020</v>
      </c>
      <c r="C24" s="266">
        <f>C9-C12</f>
        <v>238818</v>
      </c>
      <c r="D24" s="266">
        <f>D9-D12</f>
        <v>28620</v>
      </c>
      <c r="E24" s="266">
        <f>E9-E12</f>
        <v>159361</v>
      </c>
      <c r="F24" s="126">
        <f t="shared" si="0"/>
        <v>130741</v>
      </c>
      <c r="G24" s="127">
        <f t="shared" ref="G24" si="2">E24/D24*100</f>
        <v>556.81691125087355</v>
      </c>
      <c r="H24" s="135"/>
    </row>
    <row r="25" spans="1:8" s="120" customFormat="1" ht="45">
      <c r="A25" s="124" t="s">
        <v>213</v>
      </c>
      <c r="B25" s="125">
        <v>1030</v>
      </c>
      <c r="C25" s="126"/>
      <c r="D25" s="126"/>
      <c r="E25" s="126">
        <f>E26</f>
        <v>24892</v>
      </c>
      <c r="F25" s="126">
        <f t="shared" si="0"/>
        <v>24892</v>
      </c>
      <c r="G25" s="127"/>
      <c r="H25" s="128"/>
    </row>
    <row r="26" spans="1:8" s="120" customFormat="1" ht="37.5">
      <c r="A26" s="195" t="s">
        <v>460</v>
      </c>
      <c r="B26" s="125" t="s">
        <v>424</v>
      </c>
      <c r="C26" s="126"/>
      <c r="D26" s="126"/>
      <c r="E26" s="126">
        <v>24892</v>
      </c>
      <c r="F26" s="126">
        <f t="shared" si="0"/>
        <v>24892</v>
      </c>
      <c r="G26" s="127"/>
      <c r="H26" s="128"/>
    </row>
    <row r="27" spans="1:8" s="120" customFormat="1" ht="46.5" hidden="1">
      <c r="A27" s="177" t="s">
        <v>405</v>
      </c>
      <c r="B27" s="125" t="s">
        <v>442</v>
      </c>
      <c r="C27" s="126"/>
      <c r="D27" s="126"/>
      <c r="E27" s="126"/>
      <c r="F27" s="126"/>
      <c r="G27" s="127"/>
      <c r="H27" s="128"/>
    </row>
    <row r="28" spans="1:8" s="120" customFormat="1" ht="22.5">
      <c r="A28" s="124" t="s">
        <v>223</v>
      </c>
      <c r="B28" s="125">
        <v>1040</v>
      </c>
      <c r="C28" s="126">
        <f>C29+C30+C31+C32+C33+C34+C35+C36+C37+C38+C39+C40+C41+C42+C43+C44+C45+C46+C47+C48+C49+C50+C55+C56+C57+C58+C59+C60+C61</f>
        <v>51189</v>
      </c>
      <c r="D28" s="126">
        <f>D29+D30+D31+D32+D33+D34+D35+D36+D37+D38+D39+D40+D41+D42+D43+D44+D45+D46+D47+D48+D49+D50+D55+D56+D57+D58+D59+D60+D61</f>
        <v>28620</v>
      </c>
      <c r="E28" s="126">
        <f>E29+E30+E31+E32+E33+E34+E35+E36+E37+E38+E39+E40+E41+E42+E43+E44+E45+E46+E47+E48+E49+E50+E55+E56+E57+E58+E59+E60+E61</f>
        <v>33980</v>
      </c>
      <c r="F28" s="126">
        <f t="shared" si="0"/>
        <v>5360</v>
      </c>
      <c r="G28" s="127">
        <f>E28/D28*100</f>
        <v>118.72816212438855</v>
      </c>
      <c r="H28" s="128"/>
    </row>
    <row r="29" spans="1:8" s="120" customFormat="1" ht="45">
      <c r="A29" s="124" t="s">
        <v>105</v>
      </c>
      <c r="B29" s="125">
        <v>1041</v>
      </c>
      <c r="C29" s="188"/>
      <c r="D29" s="126"/>
      <c r="E29" s="188"/>
      <c r="F29" s="126">
        <f t="shared" si="0"/>
        <v>0</v>
      </c>
      <c r="G29" s="127"/>
      <c r="H29" s="128"/>
    </row>
    <row r="30" spans="1:8" s="120" customFormat="1" ht="22.5">
      <c r="A30" s="124" t="s">
        <v>204</v>
      </c>
      <c r="B30" s="125">
        <v>1042</v>
      </c>
      <c r="C30" s="188"/>
      <c r="D30" s="126"/>
      <c r="E30" s="188"/>
      <c r="F30" s="126">
        <f t="shared" si="0"/>
        <v>0</v>
      </c>
      <c r="G30" s="127"/>
      <c r="H30" s="128"/>
    </row>
    <row r="31" spans="1:8" s="120" customFormat="1" ht="22.5">
      <c r="A31" s="124" t="s">
        <v>63</v>
      </c>
      <c r="B31" s="125">
        <v>1043</v>
      </c>
      <c r="C31" s="188"/>
      <c r="D31" s="126"/>
      <c r="E31" s="188"/>
      <c r="F31" s="126">
        <f t="shared" si="0"/>
        <v>0</v>
      </c>
      <c r="G31" s="127"/>
      <c r="H31" s="128"/>
    </row>
    <row r="32" spans="1:8" s="120" customFormat="1" ht="22.5">
      <c r="A32" s="124" t="s">
        <v>21</v>
      </c>
      <c r="B32" s="125">
        <v>1044</v>
      </c>
      <c r="C32" s="188"/>
      <c r="D32" s="126"/>
      <c r="E32" s="188"/>
      <c r="F32" s="126">
        <f t="shared" si="0"/>
        <v>0</v>
      </c>
      <c r="G32" s="127"/>
      <c r="H32" s="128"/>
    </row>
    <row r="33" spans="1:8" s="120" customFormat="1" ht="22.5">
      <c r="A33" s="124" t="s">
        <v>22</v>
      </c>
      <c r="B33" s="125">
        <v>1045</v>
      </c>
      <c r="C33" s="188"/>
      <c r="D33" s="126"/>
      <c r="E33" s="188"/>
      <c r="F33" s="126">
        <f t="shared" si="0"/>
        <v>0</v>
      </c>
      <c r="G33" s="127"/>
      <c r="H33" s="128"/>
    </row>
    <row r="34" spans="1:8" s="132" customFormat="1" ht="22.5">
      <c r="A34" s="124" t="s">
        <v>38</v>
      </c>
      <c r="B34" s="125">
        <v>1046</v>
      </c>
      <c r="C34" s="188"/>
      <c r="D34" s="126"/>
      <c r="E34" s="188"/>
      <c r="F34" s="126">
        <f t="shared" si="0"/>
        <v>0</v>
      </c>
      <c r="G34" s="127"/>
      <c r="H34" s="128"/>
    </row>
    <row r="35" spans="1:8" s="132" customFormat="1" ht="22.5">
      <c r="A35" s="124" t="s">
        <v>39</v>
      </c>
      <c r="B35" s="125">
        <v>1047</v>
      </c>
      <c r="C35" s="188"/>
      <c r="D35" s="126"/>
      <c r="E35" s="188"/>
      <c r="F35" s="126">
        <f t="shared" si="0"/>
        <v>0</v>
      </c>
      <c r="G35" s="127"/>
      <c r="H35" s="128"/>
    </row>
    <row r="36" spans="1:8" s="132" customFormat="1" ht="22.5">
      <c r="A36" s="124" t="s">
        <v>40</v>
      </c>
      <c r="B36" s="125">
        <v>1048</v>
      </c>
      <c r="C36" s="188">
        <v>6951</v>
      </c>
      <c r="D36" s="126">
        <v>8386</v>
      </c>
      <c r="E36" s="188">
        <v>8022</v>
      </c>
      <c r="F36" s="126">
        <f t="shared" si="0"/>
        <v>-364</v>
      </c>
      <c r="G36" s="127">
        <f>E36/D36*100</f>
        <v>95.659432387312179</v>
      </c>
      <c r="H36" s="128"/>
    </row>
    <row r="37" spans="1:8" s="132" customFormat="1" ht="22.5">
      <c r="A37" s="124" t="s">
        <v>41</v>
      </c>
      <c r="B37" s="125">
        <v>1049</v>
      </c>
      <c r="C37" s="188">
        <v>1490</v>
      </c>
      <c r="D37" s="126">
        <v>1845</v>
      </c>
      <c r="E37" s="188">
        <v>1732</v>
      </c>
      <c r="F37" s="126">
        <f t="shared" si="0"/>
        <v>-113</v>
      </c>
      <c r="G37" s="127">
        <f>E37/D37*100</f>
        <v>93.875338753387538</v>
      </c>
      <c r="H37" s="128"/>
    </row>
    <row r="38" spans="1:8" s="132" customFormat="1" ht="45">
      <c r="A38" s="124" t="s">
        <v>42</v>
      </c>
      <c r="B38" s="125">
        <v>1050</v>
      </c>
      <c r="C38" s="188">
        <v>26692</v>
      </c>
      <c r="D38" s="126">
        <v>11240</v>
      </c>
      <c r="E38" s="188">
        <v>11708</v>
      </c>
      <c r="F38" s="126">
        <f t="shared" si="0"/>
        <v>468</v>
      </c>
      <c r="G38" s="127">
        <f>E38/D38*100</f>
        <v>104.16370106761565</v>
      </c>
      <c r="H38" s="128"/>
    </row>
    <row r="39" spans="1:8" s="132" customFormat="1" ht="67.5">
      <c r="A39" s="124" t="s">
        <v>43</v>
      </c>
      <c r="B39" s="125">
        <v>1051</v>
      </c>
      <c r="C39" s="188"/>
      <c r="D39" s="126"/>
      <c r="E39" s="188"/>
      <c r="F39" s="126">
        <f t="shared" si="0"/>
        <v>0</v>
      </c>
      <c r="G39" s="127"/>
      <c r="H39" s="128"/>
    </row>
    <row r="40" spans="1:8" s="132" customFormat="1" ht="45">
      <c r="A40" s="124" t="s">
        <v>44</v>
      </c>
      <c r="B40" s="125">
        <v>1052</v>
      </c>
      <c r="C40" s="188"/>
      <c r="D40" s="126"/>
      <c r="E40" s="188"/>
      <c r="F40" s="126">
        <f t="shared" si="0"/>
        <v>0</v>
      </c>
      <c r="G40" s="127"/>
      <c r="H40" s="128"/>
    </row>
    <row r="41" spans="1:8" s="132" customFormat="1" ht="45">
      <c r="A41" s="124" t="s">
        <v>45</v>
      </c>
      <c r="B41" s="125">
        <v>1053</v>
      </c>
      <c r="C41" s="188"/>
      <c r="D41" s="126"/>
      <c r="E41" s="188"/>
      <c r="F41" s="126">
        <f t="shared" si="0"/>
        <v>0</v>
      </c>
      <c r="G41" s="127"/>
      <c r="H41" s="128"/>
    </row>
    <row r="42" spans="1:8" s="132" customFormat="1" ht="22.5">
      <c r="A42" s="124" t="s">
        <v>46</v>
      </c>
      <c r="B42" s="125">
        <v>1054</v>
      </c>
      <c r="C42" s="188">
        <v>14935</v>
      </c>
      <c r="D42" s="126">
        <v>2774</v>
      </c>
      <c r="E42" s="126">
        <v>11264</v>
      </c>
      <c r="F42" s="126">
        <f t="shared" si="0"/>
        <v>8490</v>
      </c>
      <c r="G42" s="127">
        <f>E42/D42*100</f>
        <v>406.05623648161497</v>
      </c>
      <c r="H42" s="128"/>
    </row>
    <row r="43" spans="1:8" s="132" customFormat="1" ht="22.5">
      <c r="A43" s="124" t="s">
        <v>67</v>
      </c>
      <c r="B43" s="125">
        <v>1055</v>
      </c>
      <c r="C43" s="188">
        <v>11</v>
      </c>
      <c r="D43" s="126"/>
      <c r="E43" s="188">
        <v>25</v>
      </c>
      <c r="F43" s="126">
        <f t="shared" si="0"/>
        <v>25</v>
      </c>
      <c r="G43" s="127"/>
      <c r="H43" s="128"/>
    </row>
    <row r="44" spans="1:8" s="132" customFormat="1" ht="22.5">
      <c r="A44" s="124" t="s">
        <v>47</v>
      </c>
      <c r="B44" s="125">
        <v>1056</v>
      </c>
      <c r="C44" s="188"/>
      <c r="D44" s="126"/>
      <c r="E44" s="188"/>
      <c r="F44" s="126">
        <f t="shared" si="0"/>
        <v>0</v>
      </c>
      <c r="G44" s="127"/>
      <c r="H44" s="128"/>
    </row>
    <row r="45" spans="1:8" s="132" customFormat="1" ht="22.5">
      <c r="A45" s="124" t="s">
        <v>48</v>
      </c>
      <c r="B45" s="125">
        <v>1057</v>
      </c>
      <c r="C45" s="188"/>
      <c r="D45" s="126"/>
      <c r="E45" s="188"/>
      <c r="F45" s="126">
        <f t="shared" si="0"/>
        <v>0</v>
      </c>
      <c r="G45" s="127"/>
      <c r="H45" s="128"/>
    </row>
    <row r="46" spans="1:8" s="132" customFormat="1" ht="45">
      <c r="A46" s="124" t="s">
        <v>49</v>
      </c>
      <c r="B46" s="125">
        <v>1058</v>
      </c>
      <c r="C46" s="188"/>
      <c r="D46" s="126"/>
      <c r="E46" s="188"/>
      <c r="F46" s="126">
        <f t="shared" si="0"/>
        <v>0</v>
      </c>
      <c r="G46" s="127"/>
      <c r="H46" s="128"/>
    </row>
    <row r="47" spans="1:8" s="132" customFormat="1" ht="45">
      <c r="A47" s="124" t="s">
        <v>50</v>
      </c>
      <c r="B47" s="125">
        <v>1059</v>
      </c>
      <c r="C47" s="188"/>
      <c r="D47" s="126"/>
      <c r="E47" s="188"/>
      <c r="F47" s="126">
        <f t="shared" si="0"/>
        <v>0</v>
      </c>
      <c r="G47" s="127"/>
      <c r="H47" s="128"/>
    </row>
    <row r="48" spans="1:8" s="132" customFormat="1" ht="67.5">
      <c r="A48" s="124" t="s">
        <v>77</v>
      </c>
      <c r="B48" s="125">
        <v>1060</v>
      </c>
      <c r="C48" s="188">
        <v>8</v>
      </c>
      <c r="D48" s="126"/>
      <c r="E48" s="188">
        <v>7</v>
      </c>
      <c r="F48" s="126">
        <f t="shared" si="0"/>
        <v>7</v>
      </c>
      <c r="G48" s="127"/>
      <c r="H48" s="128"/>
    </row>
    <row r="49" spans="1:9" s="132" customFormat="1" ht="22.5">
      <c r="A49" s="124" t="s">
        <v>51</v>
      </c>
      <c r="B49" s="125">
        <v>1061</v>
      </c>
      <c r="C49" s="188"/>
      <c r="D49" s="126"/>
      <c r="E49" s="188"/>
      <c r="F49" s="126">
        <f t="shared" si="0"/>
        <v>0</v>
      </c>
      <c r="G49" s="127"/>
      <c r="H49" s="128"/>
    </row>
    <row r="50" spans="1:9" s="132" customFormat="1" ht="45">
      <c r="A50" s="124" t="s">
        <v>432</v>
      </c>
      <c r="B50" s="125">
        <v>1062</v>
      </c>
      <c r="C50" s="188">
        <f>C51+C52+C53+C54</f>
        <v>1102</v>
      </c>
      <c r="D50" s="188">
        <f>D51+D52+D53+D54</f>
        <v>4375</v>
      </c>
      <c r="E50" s="188">
        <f>E51+E52+E53+E54</f>
        <v>1222</v>
      </c>
      <c r="F50" s="126">
        <f t="shared" si="0"/>
        <v>-3153</v>
      </c>
      <c r="G50" s="127"/>
      <c r="H50" s="128"/>
    </row>
    <row r="51" spans="1:9" s="132" customFormat="1" ht="22.5">
      <c r="A51" s="195" t="s">
        <v>425</v>
      </c>
      <c r="B51" s="196" t="s">
        <v>426</v>
      </c>
      <c r="C51" s="188"/>
      <c r="D51" s="126">
        <v>3013</v>
      </c>
      <c r="E51" s="188">
        <v>492</v>
      </c>
      <c r="F51" s="126"/>
      <c r="G51" s="127"/>
      <c r="H51" s="128"/>
    </row>
    <row r="52" spans="1:9" s="132" customFormat="1" ht="22.5">
      <c r="A52" s="195" t="s">
        <v>427</v>
      </c>
      <c r="B52" s="196" t="s">
        <v>428</v>
      </c>
      <c r="C52" s="188">
        <v>677</v>
      </c>
      <c r="D52" s="126">
        <v>1343</v>
      </c>
      <c r="E52" s="188">
        <v>726</v>
      </c>
      <c r="F52" s="126"/>
      <c r="G52" s="127"/>
      <c r="H52" s="128"/>
    </row>
    <row r="53" spans="1:9" s="132" customFormat="1" ht="22.5">
      <c r="A53" s="195" t="s">
        <v>429</v>
      </c>
      <c r="B53" s="196" t="s">
        <v>430</v>
      </c>
      <c r="C53" s="188">
        <v>1</v>
      </c>
      <c r="D53" s="126">
        <v>1</v>
      </c>
      <c r="E53" s="188">
        <v>1</v>
      </c>
      <c r="F53" s="126"/>
      <c r="G53" s="127"/>
      <c r="H53" s="128"/>
    </row>
    <row r="54" spans="1:9" s="132" customFormat="1" ht="22.5">
      <c r="A54" s="195" t="s">
        <v>197</v>
      </c>
      <c r="B54" s="196" t="s">
        <v>431</v>
      </c>
      <c r="C54" s="188">
        <v>424</v>
      </c>
      <c r="D54" s="126">
        <v>18</v>
      </c>
      <c r="E54" s="188">
        <v>3</v>
      </c>
      <c r="F54" s="126"/>
      <c r="G54" s="127"/>
      <c r="H54" s="128"/>
    </row>
    <row r="55" spans="1:9" s="120" customFormat="1" ht="22.5">
      <c r="A55" s="124" t="s">
        <v>224</v>
      </c>
      <c r="B55" s="125">
        <v>1070</v>
      </c>
      <c r="D55" s="126"/>
      <c r="E55" s="188"/>
      <c r="F55" s="126">
        <f t="shared" si="0"/>
        <v>0</v>
      </c>
      <c r="G55" s="127"/>
      <c r="H55" s="128"/>
    </row>
    <row r="56" spans="1:9" s="132" customFormat="1" ht="22.5">
      <c r="A56" s="124" t="s">
        <v>183</v>
      </c>
      <c r="B56" s="125">
        <v>1071</v>
      </c>
      <c r="C56" s="188"/>
      <c r="D56" s="126"/>
      <c r="E56" s="188"/>
      <c r="F56" s="126">
        <f t="shared" si="0"/>
        <v>0</v>
      </c>
      <c r="G56" s="127"/>
      <c r="H56" s="128"/>
    </row>
    <row r="57" spans="1:9" s="132" customFormat="1" ht="22.5">
      <c r="A57" s="124" t="s">
        <v>184</v>
      </c>
      <c r="B57" s="125">
        <v>1072</v>
      </c>
      <c r="C57" s="188"/>
      <c r="D57" s="126"/>
      <c r="E57" s="188"/>
      <c r="F57" s="126">
        <f t="shared" si="0"/>
        <v>0</v>
      </c>
      <c r="G57" s="127"/>
      <c r="H57" s="128"/>
    </row>
    <row r="58" spans="1:9" s="132" customFormat="1" ht="22.5">
      <c r="A58" s="124" t="s">
        <v>40</v>
      </c>
      <c r="B58" s="125">
        <v>1073</v>
      </c>
      <c r="C58" s="188"/>
      <c r="D58" s="126"/>
      <c r="E58" s="188"/>
      <c r="F58" s="126">
        <f t="shared" si="0"/>
        <v>0</v>
      </c>
      <c r="G58" s="127"/>
      <c r="H58" s="128"/>
    </row>
    <row r="59" spans="1:9" s="132" customFormat="1" ht="45">
      <c r="A59" s="124" t="s">
        <v>64</v>
      </c>
      <c r="B59" s="125">
        <v>1074</v>
      </c>
      <c r="C59" s="188"/>
      <c r="D59" s="126"/>
      <c r="E59" s="188"/>
      <c r="F59" s="126">
        <f t="shared" si="0"/>
        <v>0</v>
      </c>
      <c r="G59" s="127"/>
      <c r="H59" s="128"/>
    </row>
    <row r="60" spans="1:9" s="132" customFormat="1" ht="22.5">
      <c r="A60" s="124" t="s">
        <v>80</v>
      </c>
      <c r="B60" s="125">
        <v>1075</v>
      </c>
      <c r="C60" s="188"/>
      <c r="D60" s="126"/>
      <c r="E60" s="188"/>
      <c r="F60" s="126">
        <f t="shared" si="0"/>
        <v>0</v>
      </c>
      <c r="G60" s="127"/>
      <c r="H60" s="128"/>
    </row>
    <row r="61" spans="1:9" s="132" customFormat="1" ht="22.5">
      <c r="A61" s="124" t="s">
        <v>121</v>
      </c>
      <c r="B61" s="125">
        <v>1076</v>
      </c>
      <c r="C61" s="188"/>
      <c r="D61" s="126"/>
      <c r="E61" s="188"/>
      <c r="F61" s="126">
        <f t="shared" si="0"/>
        <v>0</v>
      </c>
      <c r="G61" s="127"/>
      <c r="H61" s="128"/>
    </row>
    <row r="62" spans="1:9" s="132" customFormat="1" ht="22.5">
      <c r="A62" s="136" t="s">
        <v>404</v>
      </c>
      <c r="B62" s="125">
        <v>1080</v>
      </c>
      <c r="C62" s="126">
        <f>C67</f>
        <v>187629</v>
      </c>
      <c r="D62" s="126">
        <f>D67</f>
        <v>0</v>
      </c>
      <c r="E62" s="126">
        <f>E63+E64+E65+E66+E67</f>
        <v>150273</v>
      </c>
      <c r="F62" s="126">
        <f t="shared" si="0"/>
        <v>150273</v>
      </c>
      <c r="G62" s="127"/>
      <c r="H62" s="128"/>
    </row>
    <row r="63" spans="1:9" s="132" customFormat="1" ht="22.5">
      <c r="A63" s="223" t="s">
        <v>73</v>
      </c>
      <c r="B63" s="224">
        <v>1081</v>
      </c>
      <c r="C63" s="126"/>
      <c r="D63" s="126"/>
      <c r="E63" s="126"/>
      <c r="F63" s="126">
        <f t="shared" si="0"/>
        <v>0</v>
      </c>
      <c r="G63" s="127"/>
      <c r="H63" s="128"/>
      <c r="I63" s="222"/>
    </row>
    <row r="64" spans="1:9" s="132" customFormat="1" ht="22.5">
      <c r="A64" s="124" t="s">
        <v>52</v>
      </c>
      <c r="B64" s="125">
        <v>1082</v>
      </c>
      <c r="C64" s="126"/>
      <c r="D64" s="126"/>
      <c r="E64" s="126"/>
      <c r="F64" s="126">
        <f t="shared" si="0"/>
        <v>0</v>
      </c>
      <c r="G64" s="127"/>
      <c r="H64" s="128"/>
    </row>
    <row r="65" spans="1:8" s="132" customFormat="1" ht="22.5">
      <c r="A65" s="124" t="s">
        <v>62</v>
      </c>
      <c r="B65" s="125">
        <v>1083</v>
      </c>
      <c r="C65" s="126"/>
      <c r="D65" s="126"/>
      <c r="E65" s="126"/>
      <c r="F65" s="126">
        <f t="shared" si="0"/>
        <v>0</v>
      </c>
      <c r="G65" s="127"/>
      <c r="H65" s="128"/>
    </row>
    <row r="66" spans="1:8" s="132" customFormat="1" ht="22.5">
      <c r="A66" s="124" t="s">
        <v>214</v>
      </c>
      <c r="B66" s="125">
        <v>1084</v>
      </c>
      <c r="C66" s="126"/>
      <c r="D66" s="126"/>
      <c r="E66" s="126"/>
      <c r="F66" s="126">
        <f t="shared" si="0"/>
        <v>0</v>
      </c>
      <c r="G66" s="127"/>
      <c r="H66" s="128"/>
    </row>
    <row r="67" spans="1:8" s="132" customFormat="1" ht="22.5">
      <c r="A67" s="124" t="s">
        <v>437</v>
      </c>
      <c r="B67" s="125">
        <v>1085</v>
      </c>
      <c r="C67" s="126">
        <f>SUM(C68:C73)</f>
        <v>187629</v>
      </c>
      <c r="D67" s="126">
        <f t="shared" ref="D67:E67" si="3">SUM(D68:D73)</f>
        <v>0</v>
      </c>
      <c r="E67" s="126">
        <f t="shared" si="3"/>
        <v>150273</v>
      </c>
      <c r="F67" s="126">
        <f t="shared" si="0"/>
        <v>150273</v>
      </c>
      <c r="G67" s="127"/>
      <c r="H67" s="128"/>
    </row>
    <row r="68" spans="1:8" s="132" customFormat="1" ht="22.5">
      <c r="A68" s="124" t="s">
        <v>406</v>
      </c>
      <c r="B68" s="113" t="s">
        <v>399</v>
      </c>
      <c r="C68" s="126"/>
      <c r="D68" s="126"/>
      <c r="E68" s="126"/>
      <c r="F68" s="126">
        <f t="shared" si="0"/>
        <v>0</v>
      </c>
      <c r="G68" s="127"/>
      <c r="H68" s="128"/>
    </row>
    <row r="69" spans="1:8" s="132" customFormat="1" ht="22.5">
      <c r="A69" s="124" t="s">
        <v>451</v>
      </c>
      <c r="B69" s="187" t="s">
        <v>407</v>
      </c>
      <c r="C69" s="126"/>
      <c r="D69" s="126"/>
      <c r="E69" s="126">
        <v>2</v>
      </c>
      <c r="F69" s="126"/>
      <c r="G69" s="127"/>
      <c r="H69" s="128"/>
    </row>
    <row r="70" spans="1:8" s="132" customFormat="1" ht="22.5">
      <c r="A70" s="124" t="s">
        <v>410</v>
      </c>
      <c r="B70" s="187" t="s">
        <v>408</v>
      </c>
      <c r="C70" s="126">
        <v>9</v>
      </c>
      <c r="D70" s="126"/>
      <c r="E70" s="126">
        <v>64</v>
      </c>
      <c r="F70" s="126"/>
      <c r="G70" s="127"/>
      <c r="H70" s="128"/>
    </row>
    <row r="71" spans="1:8" s="132" customFormat="1" ht="22.5">
      <c r="A71" s="124" t="s">
        <v>413</v>
      </c>
      <c r="B71" s="187" t="s">
        <v>409</v>
      </c>
      <c r="C71" s="126"/>
      <c r="D71" s="126"/>
      <c r="E71" s="126"/>
      <c r="F71" s="126"/>
      <c r="G71" s="127"/>
      <c r="H71" s="128"/>
    </row>
    <row r="72" spans="1:8" s="132" customFormat="1" ht="22.5">
      <c r="A72" s="132" t="s">
        <v>414</v>
      </c>
      <c r="B72" s="187" t="s">
        <v>411</v>
      </c>
      <c r="C72" s="126"/>
      <c r="D72" s="126"/>
      <c r="E72" s="126"/>
      <c r="F72" s="126"/>
      <c r="G72" s="127"/>
      <c r="H72" s="128"/>
    </row>
    <row r="73" spans="1:8" s="132" customFormat="1" ht="45">
      <c r="A73" s="124" t="s">
        <v>443</v>
      </c>
      <c r="B73" s="187" t="s">
        <v>412</v>
      </c>
      <c r="C73" s="126">
        <v>187620</v>
      </c>
      <c r="D73" s="126"/>
      <c r="E73" s="126">
        <v>150207</v>
      </c>
      <c r="F73" s="126">
        <v>2530</v>
      </c>
      <c r="G73" s="127"/>
      <c r="H73" s="128"/>
    </row>
    <row r="74" spans="1:8" s="123" customFormat="1" ht="43.5">
      <c r="A74" s="133" t="s">
        <v>4</v>
      </c>
      <c r="B74" s="134">
        <v>1100</v>
      </c>
      <c r="C74" s="266">
        <f>C24+C25-C28-C55-C62</f>
        <v>0</v>
      </c>
      <c r="D74" s="266">
        <v>0</v>
      </c>
      <c r="E74" s="266">
        <f>E24+E25-E28-E55-E62</f>
        <v>0</v>
      </c>
      <c r="F74" s="126">
        <f t="shared" si="0"/>
        <v>0</v>
      </c>
      <c r="G74" s="127"/>
      <c r="H74" s="135"/>
    </row>
    <row r="75" spans="1:8" s="120" customFormat="1" ht="22.5">
      <c r="A75" s="124" t="s">
        <v>107</v>
      </c>
      <c r="B75" s="125">
        <v>1110</v>
      </c>
      <c r="C75" s="188"/>
      <c r="D75" s="126"/>
      <c r="E75" s="188"/>
      <c r="F75" s="126">
        <f t="shared" si="0"/>
        <v>0</v>
      </c>
      <c r="G75" s="127"/>
      <c r="H75" s="128"/>
    </row>
    <row r="76" spans="1:8" s="120" customFormat="1" ht="22.5">
      <c r="A76" s="124" t="s">
        <v>108</v>
      </c>
      <c r="B76" s="125">
        <v>1120</v>
      </c>
      <c r="C76" s="188"/>
      <c r="D76" s="126"/>
      <c r="E76" s="188"/>
      <c r="F76" s="126">
        <f t="shared" si="0"/>
        <v>0</v>
      </c>
      <c r="G76" s="127"/>
      <c r="H76" s="128"/>
    </row>
    <row r="77" spans="1:8" s="120" customFormat="1" ht="22.5">
      <c r="A77" s="124" t="s">
        <v>110</v>
      </c>
      <c r="B77" s="125">
        <v>1130</v>
      </c>
      <c r="C77" s="188"/>
      <c r="D77" s="126"/>
      <c r="E77" s="188"/>
      <c r="F77" s="126">
        <f t="shared" si="0"/>
        <v>0</v>
      </c>
      <c r="G77" s="127"/>
      <c r="H77" s="128"/>
    </row>
    <row r="78" spans="1:8" s="120" customFormat="1" ht="22.5">
      <c r="A78" s="124" t="s">
        <v>109</v>
      </c>
      <c r="B78" s="125">
        <v>1140</v>
      </c>
      <c r="C78" s="188"/>
      <c r="D78" s="126"/>
      <c r="E78" s="188"/>
      <c r="F78" s="126">
        <f t="shared" si="0"/>
        <v>0</v>
      </c>
      <c r="G78" s="127"/>
      <c r="H78" s="128"/>
    </row>
    <row r="79" spans="1:8" s="120" customFormat="1" ht="22.5">
      <c r="A79" s="124" t="s">
        <v>215</v>
      </c>
      <c r="B79" s="125">
        <v>1150</v>
      </c>
      <c r="C79" s="188"/>
      <c r="D79" s="126"/>
      <c r="E79" s="188"/>
      <c r="F79" s="126">
        <f t="shared" si="0"/>
        <v>0</v>
      </c>
      <c r="G79" s="127"/>
      <c r="H79" s="128"/>
    </row>
    <row r="80" spans="1:8" s="120" customFormat="1" ht="22.5">
      <c r="A80" s="124" t="s">
        <v>214</v>
      </c>
      <c r="B80" s="125">
        <v>1151</v>
      </c>
      <c r="C80" s="188"/>
      <c r="D80" s="126"/>
      <c r="E80" s="188"/>
      <c r="F80" s="126">
        <f t="shared" si="0"/>
        <v>0</v>
      </c>
      <c r="G80" s="127"/>
      <c r="H80" s="128"/>
    </row>
    <row r="81" spans="1:8" s="120" customFormat="1" ht="22.5">
      <c r="A81" s="124" t="s">
        <v>216</v>
      </c>
      <c r="B81" s="125">
        <v>1160</v>
      </c>
      <c r="C81" s="188"/>
      <c r="D81" s="126"/>
      <c r="E81" s="188"/>
      <c r="F81" s="126">
        <f t="shared" si="0"/>
        <v>0</v>
      </c>
      <c r="G81" s="127"/>
      <c r="H81" s="128"/>
    </row>
    <row r="82" spans="1:8" s="120" customFormat="1" ht="22.5">
      <c r="A82" s="124" t="s">
        <v>214</v>
      </c>
      <c r="B82" s="125">
        <v>1161</v>
      </c>
      <c r="C82" s="188"/>
      <c r="D82" s="126"/>
      <c r="E82" s="188"/>
      <c r="F82" s="126">
        <f t="shared" si="0"/>
        <v>0</v>
      </c>
      <c r="G82" s="127"/>
      <c r="H82" s="128"/>
    </row>
    <row r="83" spans="1:8" s="123" customFormat="1" ht="22.5">
      <c r="A83" s="133" t="s">
        <v>95</v>
      </c>
      <c r="B83" s="134">
        <v>1170</v>
      </c>
      <c r="C83" s="266">
        <f>C74+C75+C76-C77-C78+C79-C81</f>
        <v>0</v>
      </c>
      <c r="D83" s="266">
        <f>D74+D75+D76-D77-D78+D79-D81</f>
        <v>0</v>
      </c>
      <c r="E83" s="266">
        <f>E74+E75+E76-E77-E78+E79-E81</f>
        <v>0</v>
      </c>
      <c r="F83" s="126">
        <f t="shared" si="0"/>
        <v>0</v>
      </c>
      <c r="G83" s="127"/>
      <c r="H83" s="135"/>
    </row>
    <row r="84" spans="1:8" s="120" customFormat="1" ht="22.5">
      <c r="A84" s="124" t="s">
        <v>136</v>
      </c>
      <c r="B84" s="125">
        <v>1180</v>
      </c>
      <c r="C84" s="126"/>
      <c r="D84" s="126"/>
      <c r="E84" s="126"/>
      <c r="F84" s="126">
        <f t="shared" si="0"/>
        <v>0</v>
      </c>
      <c r="G84" s="127"/>
      <c r="H84" s="128"/>
    </row>
    <row r="85" spans="1:8" s="120" customFormat="1" ht="45">
      <c r="A85" s="124" t="s">
        <v>137</v>
      </c>
      <c r="B85" s="125">
        <v>1190</v>
      </c>
      <c r="C85" s="126"/>
      <c r="D85" s="126"/>
      <c r="E85" s="126"/>
      <c r="F85" s="126">
        <f>E85-D85</f>
        <v>0</v>
      </c>
      <c r="G85" s="127"/>
      <c r="H85" s="128"/>
    </row>
    <row r="86" spans="1:8" s="123" customFormat="1" ht="22.5">
      <c r="A86" s="133" t="s">
        <v>96</v>
      </c>
      <c r="B86" s="134">
        <v>1200</v>
      </c>
      <c r="C86" s="266">
        <f>C83-C84</f>
        <v>0</v>
      </c>
      <c r="D86" s="266">
        <f>D83-D84</f>
        <v>0</v>
      </c>
      <c r="E86" s="266">
        <f>E83-E84</f>
        <v>0</v>
      </c>
      <c r="F86" s="126">
        <f>E86-D86</f>
        <v>0</v>
      </c>
      <c r="G86" s="127"/>
      <c r="H86" s="135"/>
    </row>
    <row r="87" spans="1:8" s="120" customFormat="1" ht="22.5">
      <c r="A87" s="124" t="s">
        <v>24</v>
      </c>
      <c r="B87" s="251">
        <v>1201</v>
      </c>
      <c r="C87" s="129"/>
      <c r="D87" s="129"/>
      <c r="E87" s="129"/>
      <c r="F87" s="126">
        <f>E87-D87</f>
        <v>0</v>
      </c>
      <c r="G87" s="127"/>
      <c r="H87" s="131"/>
    </row>
    <row r="88" spans="1:8" s="120" customFormat="1" ht="22.5">
      <c r="A88" s="124" t="s">
        <v>25</v>
      </c>
      <c r="B88" s="251">
        <v>1202</v>
      </c>
      <c r="C88" s="129">
        <f>C86</f>
        <v>0</v>
      </c>
      <c r="D88" s="129"/>
      <c r="E88" s="129">
        <f>E86</f>
        <v>0</v>
      </c>
      <c r="F88" s="126">
        <f>E88-D88</f>
        <v>0</v>
      </c>
      <c r="G88" s="127"/>
      <c r="H88" s="131"/>
    </row>
    <row r="89" spans="1:8" s="120" customFormat="1" ht="22.5">
      <c r="A89" s="124" t="s">
        <v>258</v>
      </c>
      <c r="B89" s="125">
        <v>1210</v>
      </c>
      <c r="C89" s="126"/>
      <c r="D89" s="126"/>
      <c r="E89" s="126"/>
      <c r="F89" s="126">
        <f>E89-D89</f>
        <v>0</v>
      </c>
      <c r="G89" s="127"/>
      <c r="H89" s="128"/>
    </row>
    <row r="90" spans="1:8" s="123" customFormat="1" ht="27.75" customHeight="1">
      <c r="A90" s="309" t="s">
        <v>271</v>
      </c>
      <c r="B90" s="310"/>
      <c r="C90" s="310"/>
      <c r="D90" s="310"/>
      <c r="E90" s="310"/>
      <c r="F90" s="310"/>
      <c r="G90" s="310"/>
      <c r="H90" s="311"/>
    </row>
    <row r="91" spans="1:8" s="120" customFormat="1" ht="45">
      <c r="A91" s="137" t="s">
        <v>272</v>
      </c>
      <c r="B91" s="251">
        <v>1300</v>
      </c>
      <c r="C91" s="129">
        <f>C25-C62</f>
        <v>-187629</v>
      </c>
      <c r="D91" s="129">
        <f>D25-D62</f>
        <v>0</v>
      </c>
      <c r="E91" s="129">
        <f>E25-E62</f>
        <v>-125381</v>
      </c>
      <c r="F91" s="129">
        <f>E91-D91</f>
        <v>-125381</v>
      </c>
      <c r="G91" s="130" t="e">
        <f>E91/D91*100</f>
        <v>#DIV/0!</v>
      </c>
      <c r="H91" s="131"/>
    </row>
    <row r="92" spans="1:8" s="120" customFormat="1" ht="70.5" customHeight="1">
      <c r="A92" s="138" t="s">
        <v>273</v>
      </c>
      <c r="B92" s="251">
        <v>1310</v>
      </c>
      <c r="C92" s="129">
        <f>C75+C76-C77-C78</f>
        <v>0</v>
      </c>
      <c r="D92" s="129">
        <f>D75+D76-D77-D78</f>
        <v>0</v>
      </c>
      <c r="E92" s="129">
        <f>E75+E76-E77-E78</f>
        <v>0</v>
      </c>
      <c r="F92" s="129">
        <f>E92-D92</f>
        <v>0</v>
      </c>
      <c r="G92" s="130"/>
      <c r="H92" s="131"/>
    </row>
    <row r="93" spans="1:8" s="120" customFormat="1" ht="45">
      <c r="A93" s="137" t="s">
        <v>274</v>
      </c>
      <c r="B93" s="251">
        <v>1320</v>
      </c>
      <c r="C93" s="129">
        <f>C79-C81</f>
        <v>0</v>
      </c>
      <c r="D93" s="129">
        <f>D79-D81</f>
        <v>0</v>
      </c>
      <c r="E93" s="129">
        <f>E79-E81</f>
        <v>0</v>
      </c>
      <c r="F93" s="129">
        <f>E93-D93</f>
        <v>0</v>
      </c>
      <c r="G93" s="130"/>
      <c r="H93" s="131"/>
    </row>
    <row r="94" spans="1:8" s="120" customFormat="1" ht="46.5" customHeight="1">
      <c r="A94" s="262" t="s">
        <v>381</v>
      </c>
      <c r="B94" s="125">
        <v>1330</v>
      </c>
      <c r="C94" s="126">
        <f>C9+C25+C75+C76+C79</f>
        <v>238818</v>
      </c>
      <c r="D94" s="126">
        <f>D9+D25+D75+D76+D79</f>
        <v>28620</v>
      </c>
      <c r="E94" s="126">
        <f>E9+E25+E75+E76+E79</f>
        <v>184253</v>
      </c>
      <c r="F94" s="129">
        <f>E94-D94</f>
        <v>155633</v>
      </c>
      <c r="G94" s="130">
        <f>E94/D94*100</f>
        <v>643.79105520614962</v>
      </c>
      <c r="H94" s="128"/>
    </row>
    <row r="95" spans="1:8" s="120" customFormat="1" ht="65.25" customHeight="1">
      <c r="A95" s="262" t="s">
        <v>382</v>
      </c>
      <c r="B95" s="125">
        <v>1340</v>
      </c>
      <c r="C95" s="126">
        <f>C12+C28+C55+C62+C77+C81+C84</f>
        <v>238818</v>
      </c>
      <c r="D95" s="126">
        <f>D12+D28+D55+D62+D77+D81+D84</f>
        <v>28620</v>
      </c>
      <c r="E95" s="126">
        <f>E12+E28+E55+E62+E77+E81+E84</f>
        <v>184253</v>
      </c>
      <c r="F95" s="129">
        <f>E95-D95</f>
        <v>155633</v>
      </c>
      <c r="G95" s="130">
        <f>E95/D95*100</f>
        <v>643.79105520614962</v>
      </c>
      <c r="H95" s="128"/>
    </row>
    <row r="96" spans="1:8" s="120" customFormat="1" ht="22.5">
      <c r="A96" s="312" t="s">
        <v>165</v>
      </c>
      <c r="B96" s="312"/>
      <c r="C96" s="312"/>
      <c r="D96" s="312"/>
      <c r="E96" s="312"/>
      <c r="F96" s="312"/>
      <c r="G96" s="312"/>
      <c r="H96" s="312"/>
    </row>
    <row r="97" spans="1:9" s="120" customFormat="1" ht="45">
      <c r="A97" s="124" t="s">
        <v>275</v>
      </c>
      <c r="B97" s="125">
        <v>1400</v>
      </c>
      <c r="C97" s="126">
        <f>C74</f>
        <v>0</v>
      </c>
      <c r="D97" s="126">
        <f>D74</f>
        <v>0</v>
      </c>
      <c r="E97" s="126">
        <f>E74</f>
        <v>0</v>
      </c>
      <c r="F97" s="129">
        <f t="shared" ref="F97:F102" si="4">E97-D97</f>
        <v>0</v>
      </c>
      <c r="G97" s="130"/>
      <c r="H97" s="128"/>
    </row>
    <row r="98" spans="1:9" s="120" customFormat="1" ht="22.5">
      <c r="A98" s="124" t="s">
        <v>276</v>
      </c>
      <c r="B98" s="125">
        <v>1401</v>
      </c>
      <c r="C98" s="126">
        <f>C109</f>
        <v>26692</v>
      </c>
      <c r="D98" s="126">
        <f>D109</f>
        <v>11240</v>
      </c>
      <c r="E98" s="126">
        <f>E109</f>
        <v>11708</v>
      </c>
      <c r="F98" s="129">
        <f t="shared" si="4"/>
        <v>468</v>
      </c>
      <c r="G98" s="130">
        <f>E98/D98*100</f>
        <v>104.16370106761565</v>
      </c>
      <c r="H98" s="128"/>
    </row>
    <row r="99" spans="1:9" s="120" customFormat="1" ht="45">
      <c r="A99" s="124" t="s">
        <v>277</v>
      </c>
      <c r="B99" s="125">
        <v>1402</v>
      </c>
      <c r="C99" s="126"/>
      <c r="D99" s="126"/>
      <c r="E99" s="126"/>
      <c r="F99" s="129">
        <f t="shared" si="4"/>
        <v>0</v>
      </c>
      <c r="G99" s="130"/>
      <c r="H99" s="128"/>
    </row>
    <row r="100" spans="1:9" s="120" customFormat="1" ht="45">
      <c r="A100" s="124" t="s">
        <v>278</v>
      </c>
      <c r="B100" s="125">
        <v>1403</v>
      </c>
      <c r="C100" s="126"/>
      <c r="D100" s="126"/>
      <c r="E100" s="126"/>
      <c r="F100" s="129">
        <f t="shared" si="4"/>
        <v>0</v>
      </c>
      <c r="G100" s="130"/>
      <c r="H100" s="128"/>
    </row>
    <row r="101" spans="1:9" s="120" customFormat="1" ht="45">
      <c r="A101" s="124" t="s">
        <v>325</v>
      </c>
      <c r="B101" s="125">
        <v>1404</v>
      </c>
      <c r="C101" s="126"/>
      <c r="D101" s="126"/>
      <c r="E101" s="126"/>
      <c r="F101" s="129">
        <f t="shared" si="4"/>
        <v>0</v>
      </c>
      <c r="G101" s="130"/>
      <c r="H101" s="128"/>
    </row>
    <row r="102" spans="1:9" s="123" customFormat="1" ht="22.5">
      <c r="A102" s="133" t="s">
        <v>140</v>
      </c>
      <c r="B102" s="134">
        <v>1410</v>
      </c>
      <c r="C102" s="266">
        <f>C97+C98-C99+C100-C101</f>
        <v>26692</v>
      </c>
      <c r="D102" s="266">
        <f>D97+D98-D99+D100-D101</f>
        <v>11240</v>
      </c>
      <c r="E102" s="266">
        <f>E97+E98-E99+E100-E101</f>
        <v>11708</v>
      </c>
      <c r="F102" s="129">
        <f t="shared" si="4"/>
        <v>468</v>
      </c>
      <c r="G102" s="130">
        <f>E102/D102*100</f>
        <v>104.16370106761565</v>
      </c>
      <c r="H102" s="135"/>
    </row>
    <row r="103" spans="1:9" s="120" customFormat="1" ht="22.5">
      <c r="A103" s="314" t="s">
        <v>231</v>
      </c>
      <c r="B103" s="315"/>
      <c r="C103" s="315"/>
      <c r="D103" s="315"/>
      <c r="E103" s="315"/>
      <c r="F103" s="315"/>
      <c r="G103" s="315"/>
      <c r="H103" s="316"/>
    </row>
    <row r="104" spans="1:9" s="120" customFormat="1" ht="22.5">
      <c r="A104" s="124" t="s">
        <v>279</v>
      </c>
      <c r="B104" s="125">
        <v>1500</v>
      </c>
      <c r="C104" s="126"/>
      <c r="D104" s="126"/>
      <c r="E104" s="126">
        <f>E105+E106</f>
        <v>0</v>
      </c>
      <c r="F104" s="129">
        <f>E104-D104</f>
        <v>0</v>
      </c>
      <c r="G104" s="130"/>
      <c r="H104" s="128"/>
    </row>
    <row r="105" spans="1:9" s="120" customFormat="1" ht="22.5">
      <c r="A105" s="124" t="s">
        <v>280</v>
      </c>
      <c r="B105" s="139">
        <v>1501</v>
      </c>
      <c r="C105" s="129"/>
      <c r="D105" s="129"/>
      <c r="E105" s="129">
        <f>E13</f>
        <v>0</v>
      </c>
      <c r="F105" s="129">
        <f t="shared" ref="F105:F111" si="5">E105-D105</f>
        <v>0</v>
      </c>
      <c r="G105" s="130"/>
      <c r="H105" s="131"/>
    </row>
    <row r="106" spans="1:9" s="120" customFormat="1" ht="22.5">
      <c r="A106" s="124" t="s">
        <v>28</v>
      </c>
      <c r="B106" s="139">
        <v>1502</v>
      </c>
      <c r="C106" s="129"/>
      <c r="D106" s="129"/>
      <c r="E106" s="129">
        <f>E14+E15</f>
        <v>0</v>
      </c>
      <c r="F106" s="129">
        <f t="shared" si="5"/>
        <v>0</v>
      </c>
      <c r="G106" s="130"/>
      <c r="H106" s="131"/>
    </row>
    <row r="107" spans="1:9" s="120" customFormat="1" ht="22.5">
      <c r="A107" s="124" t="s">
        <v>5</v>
      </c>
      <c r="B107" s="140">
        <v>1510</v>
      </c>
      <c r="C107" s="126">
        <f t="shared" ref="C107:E108" si="6">C16+C36</f>
        <v>6951</v>
      </c>
      <c r="D107" s="126">
        <f t="shared" si="6"/>
        <v>8386</v>
      </c>
      <c r="E107" s="126">
        <f>E16+E36</f>
        <v>8022</v>
      </c>
      <c r="F107" s="129">
        <f t="shared" si="5"/>
        <v>-364</v>
      </c>
      <c r="G107" s="130">
        <f t="shared" ref="G107:G111" si="7">E107/D107*100</f>
        <v>95.659432387312179</v>
      </c>
      <c r="H107" s="128"/>
    </row>
    <row r="108" spans="1:9" s="120" customFormat="1" ht="22.5">
      <c r="A108" s="124" t="s">
        <v>6</v>
      </c>
      <c r="B108" s="140">
        <v>1520</v>
      </c>
      <c r="C108" s="126">
        <f t="shared" si="6"/>
        <v>1490</v>
      </c>
      <c r="D108" s="126">
        <f t="shared" si="6"/>
        <v>1845</v>
      </c>
      <c r="E108" s="126">
        <f t="shared" si="6"/>
        <v>1732</v>
      </c>
      <c r="F108" s="129">
        <f t="shared" si="5"/>
        <v>-113</v>
      </c>
      <c r="G108" s="130">
        <f t="shared" si="7"/>
        <v>93.875338753387538</v>
      </c>
      <c r="H108" s="128"/>
    </row>
    <row r="109" spans="1:9" s="120" customFormat="1" ht="22.5">
      <c r="A109" s="124" t="s">
        <v>7</v>
      </c>
      <c r="B109" s="140">
        <v>1530</v>
      </c>
      <c r="C109" s="126">
        <f>C19+C38</f>
        <v>26692</v>
      </c>
      <c r="D109" s="126">
        <f>D19+D38</f>
        <v>11240</v>
      </c>
      <c r="E109" s="126">
        <f>E19+E38</f>
        <v>11708</v>
      </c>
      <c r="F109" s="129">
        <f t="shared" si="5"/>
        <v>468</v>
      </c>
      <c r="G109" s="130">
        <f t="shared" si="7"/>
        <v>104.16370106761565</v>
      </c>
      <c r="H109" s="128"/>
    </row>
    <row r="110" spans="1:9" s="120" customFormat="1" ht="22.5">
      <c r="A110" s="124" t="s">
        <v>29</v>
      </c>
      <c r="B110" s="140">
        <v>1540</v>
      </c>
      <c r="C110" s="126">
        <f>C95-C104-C107-C108-C109</f>
        <v>203685</v>
      </c>
      <c r="D110" s="126">
        <f>D95-D104-D107-D108-D109</f>
        <v>7149</v>
      </c>
      <c r="E110" s="126">
        <f>E95-E104-E107-E108-E109</f>
        <v>162791</v>
      </c>
      <c r="F110" s="129">
        <f t="shared" si="5"/>
        <v>155642</v>
      </c>
      <c r="G110" s="130">
        <f t="shared" si="7"/>
        <v>2277.1156805147575</v>
      </c>
      <c r="H110" s="128"/>
    </row>
    <row r="111" spans="1:9" s="123" customFormat="1" ht="22.5">
      <c r="A111" s="133" t="s">
        <v>58</v>
      </c>
      <c r="B111" s="141">
        <v>1550</v>
      </c>
      <c r="C111" s="266">
        <f>C104+C107+C108+C109+C110</f>
        <v>238818</v>
      </c>
      <c r="D111" s="266">
        <f>D104+D107+D108+D109+D110</f>
        <v>28620</v>
      </c>
      <c r="E111" s="266">
        <f>E104+E107+E108+E109+E110</f>
        <v>184253</v>
      </c>
      <c r="F111" s="129">
        <f t="shared" si="5"/>
        <v>155633</v>
      </c>
      <c r="G111" s="130">
        <f t="shared" si="7"/>
        <v>643.79105520614962</v>
      </c>
      <c r="H111" s="135"/>
    </row>
    <row r="112" spans="1:9" ht="25.5" customHeight="1">
      <c r="A112" s="146" t="str">
        <f>'фінплан - зведені показники'!A78</f>
        <v>В. о. директора КП "Інфо-Рада-Дніпро"</v>
      </c>
      <c r="B112" s="145"/>
      <c r="C112" s="202"/>
      <c r="D112" s="28"/>
      <c r="E112" s="202"/>
      <c r="F112" s="28"/>
      <c r="G112" s="495" t="s">
        <v>491</v>
      </c>
      <c r="H112" s="495"/>
      <c r="I112" s="493"/>
    </row>
    <row r="113" spans="1:8" s="44" customFormat="1">
      <c r="A113" s="35" t="s">
        <v>383</v>
      </c>
      <c r="B113" s="293" t="s">
        <v>79</v>
      </c>
      <c r="C113" s="293"/>
      <c r="D113" s="293"/>
      <c r="E113" s="293"/>
      <c r="G113" s="44" t="s">
        <v>101</v>
      </c>
    </row>
    <row r="114" spans="1:8" ht="35.25" customHeight="1">
      <c r="A114" s="31"/>
    </row>
    <row r="115" spans="1:8" s="48" customFormat="1" ht="102.75" customHeight="1">
      <c r="A115" s="298"/>
      <c r="B115" s="298"/>
      <c r="C115" s="298"/>
      <c r="D115" s="298"/>
      <c r="E115" s="298"/>
      <c r="F115" s="298"/>
      <c r="G115" s="298"/>
      <c r="H115" s="298"/>
    </row>
    <row r="116" spans="1:8">
      <c r="A116" s="31"/>
    </row>
    <row r="117" spans="1:8">
      <c r="A117" s="31"/>
    </row>
    <row r="118" spans="1:8">
      <c r="A118" s="31"/>
    </row>
    <row r="119" spans="1:8">
      <c r="A119" s="31"/>
    </row>
    <row r="120" spans="1:8">
      <c r="A120" s="31"/>
    </row>
    <row r="121" spans="1:8">
      <c r="A121" s="31"/>
    </row>
    <row r="122" spans="1:8">
      <c r="A122" s="31"/>
    </row>
    <row r="123" spans="1:8">
      <c r="A123" s="31"/>
    </row>
    <row r="124" spans="1:8">
      <c r="A124" s="31"/>
    </row>
    <row r="125" spans="1:8">
      <c r="A125" s="31"/>
    </row>
    <row r="126" spans="1:8">
      <c r="A126" s="31"/>
    </row>
    <row r="127" spans="1:8">
      <c r="A127" s="31"/>
    </row>
    <row r="128" spans="1:8">
      <c r="A128" s="31"/>
    </row>
    <row r="129" spans="1:1">
      <c r="A129" s="31"/>
    </row>
    <row r="130" spans="1:1">
      <c r="A130" s="31"/>
    </row>
    <row r="131" spans="1:1">
      <c r="A131" s="31"/>
    </row>
    <row r="132" spans="1:1">
      <c r="A132" s="31"/>
    </row>
    <row r="133" spans="1:1">
      <c r="A133" s="31"/>
    </row>
    <row r="134" spans="1:1">
      <c r="A134" s="31"/>
    </row>
    <row r="135" spans="1:1">
      <c r="A135" s="31"/>
    </row>
    <row r="136" spans="1:1">
      <c r="A136" s="31"/>
    </row>
    <row r="137" spans="1:1">
      <c r="A137" s="31"/>
    </row>
    <row r="138" spans="1:1">
      <c r="A138" s="31"/>
    </row>
    <row r="139" spans="1:1">
      <c r="A139" s="31"/>
    </row>
    <row r="140" spans="1:1">
      <c r="A140" s="31"/>
    </row>
    <row r="141" spans="1:1">
      <c r="A141" s="31"/>
    </row>
    <row r="142" spans="1:1">
      <c r="A142" s="31"/>
    </row>
    <row r="143" spans="1:1">
      <c r="A143" s="31"/>
    </row>
    <row r="144" spans="1:1">
      <c r="A144" s="31"/>
    </row>
    <row r="145" spans="1:1">
      <c r="A145" s="31"/>
    </row>
    <row r="146" spans="1:1">
      <c r="A146" s="31"/>
    </row>
    <row r="147" spans="1:1">
      <c r="A147" s="31"/>
    </row>
    <row r="148" spans="1:1">
      <c r="A148" s="31"/>
    </row>
    <row r="149" spans="1:1">
      <c r="A149" s="31"/>
    </row>
    <row r="150" spans="1:1">
      <c r="A150" s="31"/>
    </row>
    <row r="151" spans="1:1">
      <c r="A151" s="31"/>
    </row>
    <row r="152" spans="1:1">
      <c r="A152" s="31"/>
    </row>
    <row r="153" spans="1:1">
      <c r="A153" s="31"/>
    </row>
    <row r="154" spans="1:1">
      <c r="A154" s="31"/>
    </row>
    <row r="155" spans="1:1">
      <c r="A155" s="31"/>
    </row>
    <row r="156" spans="1:1">
      <c r="A156" s="31"/>
    </row>
    <row r="157" spans="1:1">
      <c r="A157" s="31"/>
    </row>
    <row r="158" spans="1:1">
      <c r="A158" s="31"/>
    </row>
    <row r="159" spans="1:1">
      <c r="A159" s="31"/>
    </row>
    <row r="160" spans="1:1">
      <c r="A160" s="31"/>
    </row>
    <row r="161" spans="1:1">
      <c r="A161" s="31"/>
    </row>
    <row r="162" spans="1:1">
      <c r="A162" s="31"/>
    </row>
    <row r="163" spans="1:1">
      <c r="A163" s="31"/>
    </row>
    <row r="164" spans="1:1">
      <c r="A164" s="31"/>
    </row>
    <row r="165" spans="1:1">
      <c r="A165" s="31"/>
    </row>
    <row r="166" spans="1:1">
      <c r="A166" s="31"/>
    </row>
    <row r="167" spans="1:1">
      <c r="A167" s="31"/>
    </row>
    <row r="168" spans="1:1">
      <c r="A168" s="31"/>
    </row>
    <row r="169" spans="1:1">
      <c r="A169" s="31"/>
    </row>
    <row r="170" spans="1:1">
      <c r="A170" s="31"/>
    </row>
    <row r="171" spans="1:1">
      <c r="A171" s="31"/>
    </row>
    <row r="172" spans="1:1">
      <c r="A172" s="45"/>
    </row>
    <row r="173" spans="1:1">
      <c r="A173" s="45"/>
    </row>
    <row r="174" spans="1:1">
      <c r="A174" s="45"/>
    </row>
    <row r="175" spans="1:1">
      <c r="A175" s="45"/>
    </row>
    <row r="176" spans="1:1">
      <c r="A176" s="45"/>
    </row>
    <row r="177" spans="1:1">
      <c r="A177" s="45"/>
    </row>
    <row r="178" spans="1:1">
      <c r="A178" s="45"/>
    </row>
    <row r="179" spans="1:1">
      <c r="A179" s="45"/>
    </row>
    <row r="180" spans="1:1">
      <c r="A180" s="45"/>
    </row>
    <row r="181" spans="1:1">
      <c r="A181" s="45"/>
    </row>
    <row r="182" spans="1:1">
      <c r="A182" s="45"/>
    </row>
    <row r="183" spans="1:1">
      <c r="A183" s="45"/>
    </row>
    <row r="184" spans="1:1">
      <c r="A184" s="45"/>
    </row>
    <row r="185" spans="1:1">
      <c r="A185" s="45"/>
    </row>
    <row r="186" spans="1:1">
      <c r="A186" s="45"/>
    </row>
    <row r="187" spans="1:1">
      <c r="A187" s="45"/>
    </row>
    <row r="188" spans="1:1">
      <c r="A188" s="45"/>
    </row>
    <row r="189" spans="1:1">
      <c r="A189" s="45"/>
    </row>
    <row r="190" spans="1:1">
      <c r="A190" s="45"/>
    </row>
    <row r="191" spans="1:1">
      <c r="A191" s="45"/>
    </row>
    <row r="192" spans="1:1">
      <c r="A192" s="45"/>
    </row>
    <row r="193" spans="1:1">
      <c r="A193" s="45"/>
    </row>
    <row r="194" spans="1:1">
      <c r="A194" s="45"/>
    </row>
    <row r="195" spans="1:1">
      <c r="A195" s="45"/>
    </row>
    <row r="196" spans="1:1">
      <c r="A196" s="45"/>
    </row>
    <row r="197" spans="1:1">
      <c r="A197" s="45"/>
    </row>
    <row r="198" spans="1:1">
      <c r="A198" s="45"/>
    </row>
    <row r="199" spans="1:1">
      <c r="A199" s="45"/>
    </row>
    <row r="200" spans="1:1">
      <c r="A200" s="45"/>
    </row>
    <row r="201" spans="1:1">
      <c r="A201" s="45"/>
    </row>
    <row r="202" spans="1:1">
      <c r="A202" s="45"/>
    </row>
    <row r="203" spans="1:1">
      <c r="A203" s="45"/>
    </row>
    <row r="204" spans="1:1">
      <c r="A204" s="45"/>
    </row>
    <row r="205" spans="1:1">
      <c r="A205" s="45"/>
    </row>
    <row r="206" spans="1:1">
      <c r="A206" s="45"/>
    </row>
    <row r="207" spans="1:1">
      <c r="A207" s="45"/>
    </row>
    <row r="208" spans="1:1">
      <c r="A208" s="45"/>
    </row>
    <row r="209" spans="1:1">
      <c r="A209" s="45"/>
    </row>
    <row r="210" spans="1:1">
      <c r="A210" s="45"/>
    </row>
    <row r="211" spans="1:1">
      <c r="A211" s="45"/>
    </row>
    <row r="212" spans="1:1">
      <c r="A212" s="45"/>
    </row>
    <row r="213" spans="1:1">
      <c r="A213" s="45"/>
    </row>
    <row r="214" spans="1:1">
      <c r="A214" s="45"/>
    </row>
    <row r="215" spans="1:1">
      <c r="A215" s="45"/>
    </row>
    <row r="216" spans="1:1">
      <c r="A216" s="45"/>
    </row>
    <row r="217" spans="1:1">
      <c r="A217" s="45"/>
    </row>
    <row r="218" spans="1:1">
      <c r="A218" s="45"/>
    </row>
    <row r="219" spans="1:1">
      <c r="A219" s="45"/>
    </row>
    <row r="220" spans="1:1">
      <c r="A220" s="45"/>
    </row>
    <row r="221" spans="1:1">
      <c r="A221" s="45"/>
    </row>
    <row r="222" spans="1:1">
      <c r="A222" s="45"/>
    </row>
    <row r="223" spans="1:1">
      <c r="A223" s="45"/>
    </row>
    <row r="224" spans="1:1">
      <c r="A224" s="45"/>
    </row>
    <row r="225" spans="1:1">
      <c r="A225" s="45"/>
    </row>
    <row r="226" spans="1:1">
      <c r="A226" s="45"/>
    </row>
    <row r="227" spans="1:1">
      <c r="A227" s="45"/>
    </row>
    <row r="228" spans="1:1">
      <c r="A228" s="45"/>
    </row>
    <row r="229" spans="1:1">
      <c r="A229" s="45"/>
    </row>
    <row r="230" spans="1:1">
      <c r="A230" s="45"/>
    </row>
    <row r="231" spans="1:1">
      <c r="A231" s="45"/>
    </row>
    <row r="232" spans="1:1">
      <c r="A232" s="45"/>
    </row>
    <row r="233" spans="1:1">
      <c r="A233" s="45"/>
    </row>
    <row r="234" spans="1:1">
      <c r="A234" s="45"/>
    </row>
    <row r="235" spans="1:1">
      <c r="A235" s="45"/>
    </row>
    <row r="236" spans="1:1">
      <c r="A236" s="45"/>
    </row>
    <row r="237" spans="1:1">
      <c r="A237" s="45"/>
    </row>
    <row r="238" spans="1:1">
      <c r="A238" s="45"/>
    </row>
    <row r="239" spans="1:1">
      <c r="A239" s="45"/>
    </row>
    <row r="240" spans="1:1">
      <c r="A240" s="45"/>
    </row>
    <row r="241" spans="1:1">
      <c r="A241" s="45"/>
    </row>
    <row r="242" spans="1:1">
      <c r="A242" s="45"/>
    </row>
    <row r="243" spans="1:1">
      <c r="A243" s="45"/>
    </row>
    <row r="244" spans="1:1">
      <c r="A244" s="45"/>
    </row>
    <row r="245" spans="1:1">
      <c r="A245" s="45"/>
    </row>
    <row r="246" spans="1:1">
      <c r="A246" s="45"/>
    </row>
    <row r="247" spans="1:1">
      <c r="A247" s="45"/>
    </row>
    <row r="248" spans="1:1">
      <c r="A248" s="45"/>
    </row>
    <row r="249" spans="1:1">
      <c r="A249" s="45"/>
    </row>
    <row r="250" spans="1:1">
      <c r="A250" s="45"/>
    </row>
    <row r="251" spans="1:1">
      <c r="A251" s="45"/>
    </row>
    <row r="252" spans="1:1">
      <c r="A252" s="45"/>
    </row>
    <row r="253" spans="1:1">
      <c r="A253" s="45"/>
    </row>
    <row r="254" spans="1:1">
      <c r="A254" s="45"/>
    </row>
    <row r="255" spans="1:1">
      <c r="A255" s="45"/>
    </row>
    <row r="256" spans="1:1">
      <c r="A256" s="45"/>
    </row>
    <row r="257" spans="1:1">
      <c r="A257" s="45"/>
    </row>
    <row r="258" spans="1:1">
      <c r="A258" s="45"/>
    </row>
    <row r="259" spans="1:1">
      <c r="A259" s="45"/>
    </row>
    <row r="260" spans="1:1">
      <c r="A260" s="45"/>
    </row>
    <row r="261" spans="1:1">
      <c r="A261" s="45"/>
    </row>
    <row r="262" spans="1:1">
      <c r="A262" s="45"/>
    </row>
    <row r="263" spans="1:1">
      <c r="A263" s="45"/>
    </row>
    <row r="264" spans="1:1">
      <c r="A264" s="45"/>
    </row>
    <row r="265" spans="1:1">
      <c r="A265" s="45"/>
    </row>
    <row r="266" spans="1:1">
      <c r="A266" s="45"/>
    </row>
    <row r="267" spans="1:1">
      <c r="A267" s="45"/>
    </row>
    <row r="268" spans="1:1">
      <c r="A268" s="45"/>
    </row>
    <row r="269" spans="1:1">
      <c r="A269" s="45"/>
    </row>
    <row r="270" spans="1:1">
      <c r="A270" s="45"/>
    </row>
    <row r="271" spans="1:1">
      <c r="A271" s="45"/>
    </row>
    <row r="272" spans="1:1">
      <c r="A272" s="45"/>
    </row>
    <row r="273" spans="1:1">
      <c r="A273" s="45"/>
    </row>
    <row r="274" spans="1:1">
      <c r="A274" s="45"/>
    </row>
    <row r="275" spans="1:1">
      <c r="A275" s="45"/>
    </row>
    <row r="276" spans="1:1">
      <c r="A276" s="45"/>
    </row>
    <row r="277" spans="1:1">
      <c r="A277" s="45"/>
    </row>
    <row r="278" spans="1:1">
      <c r="A278" s="45"/>
    </row>
    <row r="279" spans="1:1">
      <c r="A279" s="45"/>
    </row>
    <row r="280" spans="1:1">
      <c r="A280" s="45"/>
    </row>
    <row r="281" spans="1:1">
      <c r="A281" s="45"/>
    </row>
    <row r="282" spans="1:1">
      <c r="A282" s="45"/>
    </row>
    <row r="283" spans="1:1">
      <c r="A283" s="45"/>
    </row>
    <row r="284" spans="1:1">
      <c r="A284" s="45"/>
    </row>
    <row r="285" spans="1:1">
      <c r="A285" s="45"/>
    </row>
    <row r="286" spans="1:1">
      <c r="A286" s="45"/>
    </row>
    <row r="287" spans="1:1">
      <c r="A287" s="45"/>
    </row>
    <row r="288" spans="1:1">
      <c r="A288" s="45"/>
    </row>
    <row r="289" spans="1:1">
      <c r="A289" s="45"/>
    </row>
    <row r="290" spans="1:1">
      <c r="A290" s="45"/>
    </row>
    <row r="291" spans="1:1">
      <c r="A291" s="45"/>
    </row>
    <row r="292" spans="1:1">
      <c r="A292" s="45"/>
    </row>
    <row r="293" spans="1:1">
      <c r="A293" s="45"/>
    </row>
    <row r="294" spans="1:1">
      <c r="A294" s="45"/>
    </row>
    <row r="295" spans="1:1">
      <c r="A295" s="45"/>
    </row>
    <row r="296" spans="1:1">
      <c r="A296" s="45"/>
    </row>
    <row r="297" spans="1:1">
      <c r="A297" s="45"/>
    </row>
    <row r="298" spans="1:1">
      <c r="A298" s="45"/>
    </row>
    <row r="299" spans="1:1">
      <c r="A299" s="45"/>
    </row>
    <row r="300" spans="1:1">
      <c r="A300" s="45"/>
    </row>
    <row r="301" spans="1:1">
      <c r="A301" s="45"/>
    </row>
    <row r="302" spans="1:1">
      <c r="A302" s="45"/>
    </row>
    <row r="303" spans="1:1">
      <c r="A303" s="45"/>
    </row>
    <row r="304" spans="1:1">
      <c r="A304" s="45"/>
    </row>
    <row r="305" spans="1:1">
      <c r="A305" s="45"/>
    </row>
    <row r="306" spans="1:1">
      <c r="A306" s="45"/>
    </row>
    <row r="307" spans="1:1">
      <c r="A307" s="45"/>
    </row>
    <row r="308" spans="1:1">
      <c r="A308" s="45"/>
    </row>
    <row r="309" spans="1:1">
      <c r="A309" s="45"/>
    </row>
    <row r="310" spans="1:1">
      <c r="A310" s="45"/>
    </row>
    <row r="311" spans="1:1">
      <c r="A311" s="45"/>
    </row>
    <row r="312" spans="1:1">
      <c r="A312" s="45"/>
    </row>
    <row r="313" spans="1:1">
      <c r="A313" s="45"/>
    </row>
    <row r="314" spans="1:1">
      <c r="A314" s="45"/>
    </row>
    <row r="315" spans="1:1">
      <c r="A315" s="45"/>
    </row>
    <row r="316" spans="1:1">
      <c r="A316" s="45"/>
    </row>
    <row r="317" spans="1:1">
      <c r="A317" s="45"/>
    </row>
    <row r="318" spans="1:1">
      <c r="A318" s="45"/>
    </row>
    <row r="319" spans="1:1">
      <c r="A319" s="45"/>
    </row>
    <row r="320" spans="1:1">
      <c r="A320" s="45"/>
    </row>
    <row r="321" spans="1:1">
      <c r="A321" s="45"/>
    </row>
    <row r="322" spans="1:1">
      <c r="A322" s="45"/>
    </row>
    <row r="323" spans="1:1">
      <c r="A323" s="45"/>
    </row>
    <row r="324" spans="1:1">
      <c r="A324" s="45"/>
    </row>
    <row r="325" spans="1:1">
      <c r="A325" s="45"/>
    </row>
    <row r="326" spans="1:1">
      <c r="A326" s="45"/>
    </row>
    <row r="327" spans="1:1">
      <c r="A327" s="45"/>
    </row>
    <row r="328" spans="1:1">
      <c r="A328" s="45"/>
    </row>
    <row r="329" spans="1:1">
      <c r="A329" s="45"/>
    </row>
    <row r="330" spans="1:1">
      <c r="A330" s="45"/>
    </row>
    <row r="331" spans="1:1">
      <c r="A331" s="45"/>
    </row>
    <row r="332" spans="1:1">
      <c r="A332" s="45"/>
    </row>
    <row r="333" spans="1:1">
      <c r="A333" s="45"/>
    </row>
    <row r="334" spans="1:1">
      <c r="A334" s="45"/>
    </row>
    <row r="335" spans="1:1">
      <c r="A335" s="45"/>
    </row>
    <row r="336" spans="1:1">
      <c r="A336" s="45"/>
    </row>
    <row r="337" spans="1:1">
      <c r="A337" s="45"/>
    </row>
    <row r="338" spans="1:1">
      <c r="A338" s="45"/>
    </row>
  </sheetData>
  <mergeCells count="12">
    <mergeCell ref="A90:H90"/>
    <mergeCell ref="A96:H96"/>
    <mergeCell ref="A3:H3"/>
    <mergeCell ref="A115:H115"/>
    <mergeCell ref="A103:H103"/>
    <mergeCell ref="D5:H5"/>
    <mergeCell ref="B5:B6"/>
    <mergeCell ref="A5:A6"/>
    <mergeCell ref="C5:C6"/>
    <mergeCell ref="A8:H8"/>
    <mergeCell ref="B113:E113"/>
    <mergeCell ref="G112:H112"/>
  </mergeCells>
  <phoneticPr fontId="0" type="noConversion"/>
  <pageMargins left="0.78740157480314965" right="0.39370078740157483" top="0.59055118110236227" bottom="0.59055118110236227" header="0.19685039370078741" footer="0.11811023622047245"/>
  <pageSetup paperSize="9" scale="50" orientation="portrait" r:id="rId1"/>
  <headerFooter alignWithMargins="0"/>
  <rowBreaks count="1" manualBreakCount="1">
    <brk id="95"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P188"/>
  <sheetViews>
    <sheetView view="pageBreakPreview" topLeftCell="A21" zoomScale="75" zoomScaleNormal="80" zoomScaleSheetLayoutView="75" workbookViewId="0">
      <selection activeCell="E36" sqref="E36"/>
    </sheetView>
  </sheetViews>
  <sheetFormatPr defaultRowHeight="20.25" outlineLevelRow="1"/>
  <cols>
    <col min="1" max="1" width="64.140625" style="53" customWidth="1"/>
    <col min="2" max="2" width="15.28515625" style="54" customWidth="1"/>
    <col min="3" max="3" width="18.7109375" style="54" customWidth="1"/>
    <col min="4" max="4" width="14.5703125" style="54" customWidth="1"/>
    <col min="5" max="5" width="14" style="54" customWidth="1"/>
    <col min="6" max="6" width="18.7109375" style="54" customWidth="1"/>
    <col min="7" max="7" width="15.5703125" style="54" customWidth="1"/>
    <col min="8" max="8" width="17.5703125" style="53" customWidth="1"/>
    <col min="9" max="9" width="12.7109375" style="53" customWidth="1"/>
    <col min="10" max="10" width="5.5703125" style="53" customWidth="1"/>
    <col min="11" max="11" width="9.140625" style="53" hidden="1" customWidth="1"/>
    <col min="12" max="16384" width="9.140625" style="53"/>
  </cols>
  <sheetData>
    <row r="1" spans="1:16" hidden="1" outlineLevel="1">
      <c r="G1" s="46" t="s">
        <v>236</v>
      </c>
    </row>
    <row r="2" spans="1:16" hidden="1" outlineLevel="1">
      <c r="G2" s="46" t="s">
        <v>221</v>
      </c>
    </row>
    <row r="3" spans="1:16" collapsed="1">
      <c r="A3" s="325" t="s">
        <v>372</v>
      </c>
      <c r="B3" s="325"/>
      <c r="C3" s="325"/>
      <c r="D3" s="325"/>
      <c r="E3" s="325"/>
      <c r="F3" s="325"/>
      <c r="G3" s="325"/>
    </row>
    <row r="4" spans="1:16" ht="38.25" customHeight="1">
      <c r="A4" s="326" t="s">
        <v>281</v>
      </c>
      <c r="B4" s="327" t="s">
        <v>18</v>
      </c>
      <c r="C4" s="328" t="s">
        <v>354</v>
      </c>
      <c r="D4" s="326" t="s">
        <v>352</v>
      </c>
      <c r="E4" s="326"/>
      <c r="F4" s="326"/>
      <c r="G4" s="326"/>
    </row>
    <row r="5" spans="1:16" ht="38.25" customHeight="1">
      <c r="A5" s="326"/>
      <c r="B5" s="327"/>
      <c r="C5" s="329"/>
      <c r="D5" s="37" t="s">
        <v>259</v>
      </c>
      <c r="E5" s="37" t="s">
        <v>243</v>
      </c>
      <c r="F5" s="38" t="s">
        <v>269</v>
      </c>
      <c r="G5" s="38" t="s">
        <v>270</v>
      </c>
    </row>
    <row r="6" spans="1:16">
      <c r="A6" s="49">
        <v>1</v>
      </c>
      <c r="B6" s="51">
        <v>2</v>
      </c>
      <c r="C6" s="49">
        <v>3</v>
      </c>
      <c r="D6" s="49">
        <v>4</v>
      </c>
      <c r="E6" s="51">
        <v>5</v>
      </c>
      <c r="F6" s="49">
        <v>6</v>
      </c>
      <c r="G6" s="51">
        <v>7</v>
      </c>
    </row>
    <row r="7" spans="1:16">
      <c r="A7" s="322" t="s">
        <v>149</v>
      </c>
      <c r="B7" s="323"/>
      <c r="C7" s="323"/>
      <c r="D7" s="323"/>
      <c r="E7" s="323"/>
      <c r="F7" s="323"/>
      <c r="G7" s="324"/>
    </row>
    <row r="8" spans="1:16" ht="45.75" customHeight="1">
      <c r="A8" s="142" t="s">
        <v>60</v>
      </c>
      <c r="B8" s="34">
        <v>2000</v>
      </c>
      <c r="C8" s="190">
        <v>70951</v>
      </c>
      <c r="D8" s="190">
        <v>70951</v>
      </c>
      <c r="E8" s="190">
        <v>99365</v>
      </c>
      <c r="F8" s="39">
        <f>E8-D8</f>
        <v>28414</v>
      </c>
      <c r="G8" s="40">
        <f>E8/D8*100</f>
        <v>140.04735662640414</v>
      </c>
      <c r="H8" s="244" t="s">
        <v>445</v>
      </c>
      <c r="I8" s="243"/>
      <c r="J8" s="243"/>
      <c r="K8" s="243"/>
      <c r="L8" s="244" t="s">
        <v>471</v>
      </c>
      <c r="M8" s="244"/>
      <c r="N8" s="245"/>
      <c r="O8" s="241"/>
      <c r="P8" s="241"/>
    </row>
    <row r="9" spans="1:16" ht="40.5">
      <c r="A9" s="42" t="s">
        <v>203</v>
      </c>
      <c r="B9" s="34">
        <v>2010</v>
      </c>
      <c r="C9" s="190"/>
      <c r="D9" s="190">
        <v>0</v>
      </c>
      <c r="E9" s="190">
        <f>E10+E11</f>
        <v>0</v>
      </c>
      <c r="F9" s="226"/>
      <c r="G9" s="227"/>
    </row>
    <row r="10" spans="1:16" ht="40.5">
      <c r="A10" s="41" t="s">
        <v>358</v>
      </c>
      <c r="B10" s="34">
        <v>2011</v>
      </c>
      <c r="C10" s="190"/>
      <c r="D10" s="190" t="s">
        <v>370</v>
      </c>
      <c r="E10" s="190"/>
      <c r="F10" s="226"/>
      <c r="G10" s="227"/>
    </row>
    <row r="11" spans="1:16" ht="93.75">
      <c r="A11" s="6" t="s">
        <v>359</v>
      </c>
      <c r="B11" s="34">
        <v>2012</v>
      </c>
      <c r="C11" s="190"/>
      <c r="D11" s="190"/>
      <c r="E11" s="190"/>
      <c r="F11" s="226"/>
      <c r="G11" s="227"/>
    </row>
    <row r="12" spans="1:16">
      <c r="A12" s="41" t="s">
        <v>190</v>
      </c>
      <c r="B12" s="34">
        <v>2020</v>
      </c>
      <c r="C12" s="190"/>
      <c r="D12" s="190">
        <v>0</v>
      </c>
      <c r="E12" s="190"/>
      <c r="F12" s="232">
        <f>E12-D12</f>
        <v>0</v>
      </c>
      <c r="G12" s="227"/>
    </row>
    <row r="13" spans="1:16" s="55" customFormat="1">
      <c r="A13" s="42" t="s">
        <v>72</v>
      </c>
      <c r="B13" s="34">
        <v>2030</v>
      </c>
      <c r="C13" s="190"/>
      <c r="D13" s="190"/>
      <c r="E13" s="190"/>
      <c r="F13" s="226"/>
      <c r="G13" s="227"/>
    </row>
    <row r="14" spans="1:16" ht="24" customHeight="1">
      <c r="A14" s="15" t="s">
        <v>129</v>
      </c>
      <c r="B14" s="34">
        <v>2031</v>
      </c>
      <c r="C14" s="190"/>
      <c r="D14" s="190"/>
      <c r="E14" s="190"/>
      <c r="F14" s="226"/>
      <c r="G14" s="227"/>
    </row>
    <row r="15" spans="1:16">
      <c r="A15" s="42" t="s">
        <v>26</v>
      </c>
      <c r="B15" s="34">
        <v>2040</v>
      </c>
      <c r="C15" s="190"/>
      <c r="D15" s="190"/>
      <c r="E15" s="190"/>
      <c r="F15" s="226"/>
      <c r="G15" s="227"/>
    </row>
    <row r="16" spans="1:16">
      <c r="A16" s="42" t="s">
        <v>112</v>
      </c>
      <c r="B16" s="34">
        <v>2050</v>
      </c>
      <c r="C16" s="190"/>
      <c r="D16" s="190"/>
      <c r="E16" s="190"/>
      <c r="F16" s="226"/>
      <c r="G16" s="227"/>
    </row>
    <row r="17" spans="1:13">
      <c r="A17" s="198" t="s">
        <v>454</v>
      </c>
      <c r="B17" s="34">
        <v>2060</v>
      </c>
      <c r="C17" s="190">
        <f>C18</f>
        <v>-43022</v>
      </c>
      <c r="D17" s="190"/>
      <c r="E17" s="190">
        <f>E18</f>
        <v>25054</v>
      </c>
      <c r="F17" s="226">
        <f t="shared" ref="F17:F18" si="0">E17-D17</f>
        <v>25054</v>
      </c>
      <c r="G17" s="227"/>
    </row>
    <row r="18" spans="1:13" ht="40.5">
      <c r="A18" s="198" t="s">
        <v>446</v>
      </c>
      <c r="B18" s="205" t="s">
        <v>439</v>
      </c>
      <c r="C18" s="190">
        <v>-43022</v>
      </c>
      <c r="D18" s="190"/>
      <c r="E18" s="190">
        <v>25054</v>
      </c>
      <c r="F18" s="238">
        <f t="shared" si="0"/>
        <v>25054</v>
      </c>
      <c r="G18" s="227"/>
      <c r="H18" s="248" t="s">
        <v>474</v>
      </c>
    </row>
    <row r="19" spans="1:13" ht="67.5" customHeight="1">
      <c r="A19" s="42" t="s">
        <v>61</v>
      </c>
      <c r="B19" s="34">
        <v>2070</v>
      </c>
      <c r="C19" s="190">
        <v>113973</v>
      </c>
      <c r="D19" s="190">
        <f>D8+'1. Фін результат'!D86-D9-D17</f>
        <v>70951</v>
      </c>
      <c r="E19" s="190">
        <f>E8-E17</f>
        <v>74311</v>
      </c>
      <c r="F19" s="238">
        <f>E19-D19</f>
        <v>3360</v>
      </c>
      <c r="G19" s="40">
        <f>E19/D19*100</f>
        <v>104.73566264041381</v>
      </c>
      <c r="H19" s="246" t="s">
        <v>472</v>
      </c>
      <c r="I19" s="247" t="s">
        <v>473</v>
      </c>
      <c r="J19" s="225"/>
      <c r="K19" s="225"/>
      <c r="L19" s="225"/>
      <c r="M19" s="225"/>
    </row>
    <row r="20" spans="1:13" ht="41.25" customHeight="1">
      <c r="A20" s="322" t="s">
        <v>150</v>
      </c>
      <c r="B20" s="323"/>
      <c r="C20" s="323"/>
      <c r="D20" s="323"/>
      <c r="E20" s="323"/>
      <c r="F20" s="323"/>
      <c r="G20" s="324"/>
    </row>
    <row r="21" spans="1:13" ht="40.5">
      <c r="A21" s="42" t="s">
        <v>203</v>
      </c>
      <c r="B21" s="34">
        <v>2100</v>
      </c>
      <c r="C21" s="257">
        <f>C22+C23</f>
        <v>0</v>
      </c>
      <c r="D21" s="257">
        <f>D22+D23</f>
        <v>0</v>
      </c>
      <c r="E21" s="257">
        <f>E22+E23</f>
        <v>0</v>
      </c>
      <c r="F21" s="39"/>
      <c r="G21" s="40"/>
    </row>
    <row r="22" spans="1:13" ht="40.5">
      <c r="A22" s="41" t="s">
        <v>358</v>
      </c>
      <c r="B22" s="34">
        <v>2101</v>
      </c>
      <c r="C22" s="257"/>
      <c r="D22" s="257"/>
      <c r="E22" s="257"/>
      <c r="F22" s="39"/>
      <c r="G22" s="40"/>
    </row>
    <row r="23" spans="1:13" ht="93.75">
      <c r="A23" s="6" t="s">
        <v>359</v>
      </c>
      <c r="B23" s="34">
        <v>2102</v>
      </c>
      <c r="C23" s="257"/>
      <c r="D23" s="257"/>
      <c r="E23" s="257"/>
      <c r="F23" s="39"/>
      <c r="G23" s="40"/>
    </row>
    <row r="24" spans="1:13" s="55" customFormat="1">
      <c r="A24" s="42" t="s">
        <v>152</v>
      </c>
      <c r="B24" s="49">
        <v>2110</v>
      </c>
      <c r="C24" s="56"/>
      <c r="D24" s="56"/>
      <c r="E24" s="56"/>
      <c r="F24" s="56"/>
      <c r="G24" s="57"/>
    </row>
    <row r="25" spans="1:13" ht="60.75">
      <c r="A25" s="42" t="s">
        <v>337</v>
      </c>
      <c r="B25" s="49">
        <v>2120</v>
      </c>
      <c r="C25" s="56">
        <v>0</v>
      </c>
      <c r="D25" s="56">
        <v>0</v>
      </c>
      <c r="E25" s="56">
        <v>0</v>
      </c>
      <c r="F25" s="39">
        <f>E25-D25</f>
        <v>0</v>
      </c>
      <c r="G25" s="228" t="e">
        <f>E25/D25*100</f>
        <v>#DIV/0!</v>
      </c>
    </row>
    <row r="26" spans="1:13" ht="61.5" customHeight="1">
      <c r="A26" s="42" t="s">
        <v>338</v>
      </c>
      <c r="B26" s="49">
        <v>2130</v>
      </c>
      <c r="C26" s="56"/>
      <c r="D26" s="56"/>
      <c r="E26" s="56"/>
      <c r="F26" s="39">
        <f t="shared" ref="F26:F38" si="1">E26-D26</f>
        <v>0</v>
      </c>
      <c r="G26" s="40"/>
    </row>
    <row r="27" spans="1:13" s="50" customFormat="1" ht="39.75" customHeight="1">
      <c r="A27" s="19" t="s">
        <v>252</v>
      </c>
      <c r="B27" s="58">
        <v>2140</v>
      </c>
      <c r="C27" s="267">
        <f>C31+C36</f>
        <v>1355</v>
      </c>
      <c r="D27" s="267">
        <f>SUM(D28:D32,D35,D36)</f>
        <v>1635</v>
      </c>
      <c r="E27" s="267">
        <f>SUM(E28:E32,E35,E36)</f>
        <v>1564.29</v>
      </c>
      <c r="F27" s="39">
        <f t="shared" si="1"/>
        <v>-70.710000000000036</v>
      </c>
      <c r="G27" s="40">
        <f>E27/D27*100</f>
        <v>95.675229357798159</v>
      </c>
    </row>
    <row r="28" spans="1:13">
      <c r="A28" s="42" t="s">
        <v>84</v>
      </c>
      <c r="B28" s="49">
        <v>2141</v>
      </c>
      <c r="C28" s="56"/>
      <c r="D28" s="56"/>
      <c r="E28" s="56"/>
      <c r="F28" s="39">
        <f t="shared" si="1"/>
        <v>0</v>
      </c>
      <c r="G28" s="40"/>
    </row>
    <row r="29" spans="1:13">
      <c r="A29" s="42" t="s">
        <v>103</v>
      </c>
      <c r="B29" s="49">
        <v>2142</v>
      </c>
      <c r="C29" s="56"/>
      <c r="D29" s="56"/>
      <c r="E29" s="56"/>
      <c r="F29" s="39">
        <f t="shared" si="1"/>
        <v>0</v>
      </c>
      <c r="G29" s="40"/>
    </row>
    <row r="30" spans="1:13">
      <c r="A30" s="42" t="s">
        <v>98</v>
      </c>
      <c r="B30" s="49">
        <v>2143</v>
      </c>
      <c r="C30" s="56"/>
      <c r="D30" s="56"/>
      <c r="E30" s="56"/>
      <c r="F30" s="39">
        <f t="shared" si="1"/>
        <v>0</v>
      </c>
      <c r="G30" s="40"/>
    </row>
    <row r="31" spans="1:13">
      <c r="A31" s="42" t="s">
        <v>82</v>
      </c>
      <c r="B31" s="49">
        <v>2144</v>
      </c>
      <c r="C31" s="56">
        <v>1251</v>
      </c>
      <c r="D31" s="56">
        <v>1509</v>
      </c>
      <c r="E31" s="237">
        <f>'1. Фін результат'!E36*18/100</f>
        <v>1443.96</v>
      </c>
      <c r="F31" s="39">
        <f t="shared" si="1"/>
        <v>-65.039999999999964</v>
      </c>
      <c r="G31" s="40">
        <f>E31/D31*100</f>
        <v>95.689860834990057</v>
      </c>
    </row>
    <row r="32" spans="1:13" s="55" customFormat="1">
      <c r="A32" s="42" t="s">
        <v>171</v>
      </c>
      <c r="B32" s="49">
        <v>2145</v>
      </c>
      <c r="C32" s="56"/>
      <c r="D32" s="56"/>
      <c r="E32" s="56"/>
      <c r="F32" s="39">
        <f t="shared" si="1"/>
        <v>0</v>
      </c>
      <c r="G32" s="40"/>
    </row>
    <row r="33" spans="1:9" ht="60.75">
      <c r="A33" s="42" t="s">
        <v>130</v>
      </c>
      <c r="B33" s="49" t="s">
        <v>217</v>
      </c>
      <c r="C33" s="56"/>
      <c r="D33" s="56"/>
      <c r="E33" s="56"/>
      <c r="F33" s="39">
        <f t="shared" si="1"/>
        <v>0</v>
      </c>
      <c r="G33" s="40"/>
    </row>
    <row r="34" spans="1:9">
      <c r="A34" s="42" t="s">
        <v>27</v>
      </c>
      <c r="B34" s="49" t="s">
        <v>218</v>
      </c>
      <c r="C34" s="56"/>
      <c r="D34" s="56"/>
      <c r="E34" s="56"/>
      <c r="F34" s="39">
        <f t="shared" si="1"/>
        <v>0</v>
      </c>
      <c r="G34" s="40"/>
    </row>
    <row r="35" spans="1:9" s="55" customFormat="1">
      <c r="A35" s="42" t="s">
        <v>113</v>
      </c>
      <c r="B35" s="49">
        <v>2146</v>
      </c>
      <c r="C35" s="56"/>
      <c r="D35" s="56"/>
      <c r="E35" s="56"/>
      <c r="F35" s="39">
        <f t="shared" si="1"/>
        <v>0</v>
      </c>
      <c r="G35" s="40"/>
    </row>
    <row r="36" spans="1:9">
      <c r="A36" s="42" t="s">
        <v>403</v>
      </c>
      <c r="B36" s="49">
        <v>2147</v>
      </c>
      <c r="C36" s="56">
        <v>104</v>
      </c>
      <c r="D36" s="56">
        <v>126</v>
      </c>
      <c r="E36" s="56">
        <f>'1. Фін результат'!E107*1.5/100</f>
        <v>120.33</v>
      </c>
      <c r="F36" s="39">
        <f t="shared" si="1"/>
        <v>-5.6700000000000017</v>
      </c>
      <c r="G36" s="40">
        <f>E36/D36*100</f>
        <v>95.5</v>
      </c>
    </row>
    <row r="37" spans="1:9" s="55" customFormat="1" ht="40.5">
      <c r="A37" s="42" t="s">
        <v>83</v>
      </c>
      <c r="B37" s="49">
        <v>2150</v>
      </c>
      <c r="C37" s="56">
        <v>1490</v>
      </c>
      <c r="D37" s="56">
        <v>1845</v>
      </c>
      <c r="E37" s="56">
        <f>'1. Фін результат'!E108</f>
        <v>1732</v>
      </c>
      <c r="F37" s="39">
        <f t="shared" si="1"/>
        <v>-113</v>
      </c>
      <c r="G37" s="40">
        <f>E37/D37*100</f>
        <v>93.875338753387538</v>
      </c>
    </row>
    <row r="38" spans="1:9" s="55" customFormat="1">
      <c r="A38" s="52" t="s">
        <v>357</v>
      </c>
      <c r="B38" s="58">
        <v>2200</v>
      </c>
      <c r="C38" s="56">
        <f>C21+C24+C25-C26+C27+C37</f>
        <v>2845</v>
      </c>
      <c r="D38" s="56">
        <f>D21+D24+D25-D26+D27+D37</f>
        <v>3480</v>
      </c>
      <c r="E38" s="56">
        <f>E21+E24+E25-E26+E27+E37</f>
        <v>3296.29</v>
      </c>
      <c r="F38" s="498">
        <f t="shared" si="1"/>
        <v>-183.71000000000004</v>
      </c>
      <c r="G38" s="499">
        <f>E38/D38*100</f>
        <v>94.720977011494256</v>
      </c>
    </row>
    <row r="39" spans="1:9" s="55" customFormat="1" ht="16.5" customHeight="1">
      <c r="A39" s="59"/>
      <c r="B39" s="54"/>
      <c r="C39" s="54"/>
      <c r="D39" s="54"/>
      <c r="E39" s="54"/>
      <c r="F39" s="54"/>
      <c r="G39" s="54"/>
    </row>
    <row r="40" spans="1:9" s="186" customFormat="1" ht="25.5" customHeight="1">
      <c r="A40" s="497" t="str">
        <f>'фінплан - зведені показники'!A78</f>
        <v>В. о. директора КП "Інфо-Рада-Дніпро"</v>
      </c>
      <c r="B40" s="497"/>
      <c r="F40" s="492" t="s">
        <v>491</v>
      </c>
      <c r="G40" s="492"/>
      <c r="H40" s="282"/>
    </row>
    <row r="41" spans="1:9" s="44" customFormat="1" ht="20.100000000000001" customHeight="1">
      <c r="A41" s="35" t="s">
        <v>384</v>
      </c>
      <c r="C41" s="293" t="s">
        <v>79</v>
      </c>
      <c r="D41" s="293"/>
      <c r="E41" s="28"/>
      <c r="F41" s="330" t="s">
        <v>101</v>
      </c>
      <c r="G41" s="330"/>
    </row>
    <row r="42" spans="1:9" s="54" customFormat="1" ht="29.25" customHeight="1">
      <c r="A42" s="60"/>
      <c r="H42" s="53"/>
      <c r="I42" s="53"/>
    </row>
    <row r="43" spans="1:9" s="120" customFormat="1" ht="80.25" customHeight="1">
      <c r="A43" s="321"/>
      <c r="B43" s="321"/>
      <c r="C43" s="321"/>
      <c r="D43" s="321"/>
      <c r="E43" s="321"/>
      <c r="F43" s="321"/>
      <c r="G43" s="321"/>
      <c r="H43" s="321"/>
    </row>
    <row r="44" spans="1:9" s="54" customFormat="1">
      <c r="A44" s="60"/>
      <c r="H44" s="53"/>
      <c r="I44" s="53"/>
    </row>
    <row r="45" spans="1:9" s="54" customFormat="1">
      <c r="A45" s="60"/>
      <c r="H45" s="53"/>
      <c r="I45" s="53"/>
    </row>
    <row r="46" spans="1:9" s="54" customFormat="1">
      <c r="A46" s="60"/>
      <c r="H46" s="53"/>
      <c r="I46" s="53"/>
    </row>
    <row r="47" spans="1:9" s="54" customFormat="1">
      <c r="A47" s="60"/>
      <c r="H47" s="53"/>
      <c r="I47" s="53"/>
    </row>
    <row r="48" spans="1:9" s="54" customFormat="1">
      <c r="A48" s="60"/>
      <c r="H48" s="53"/>
      <c r="I48" s="53"/>
    </row>
    <row r="49" spans="1:9" s="54" customFormat="1">
      <c r="A49" s="60"/>
      <c r="H49" s="53"/>
      <c r="I49" s="53"/>
    </row>
    <row r="50" spans="1:9" s="54" customFormat="1">
      <c r="A50" s="60"/>
      <c r="H50" s="53"/>
      <c r="I50" s="53"/>
    </row>
    <row r="51" spans="1:9" s="54" customFormat="1">
      <c r="A51" s="60"/>
      <c r="H51" s="53"/>
      <c r="I51" s="53"/>
    </row>
    <row r="52" spans="1:9" s="54" customFormat="1">
      <c r="A52" s="60"/>
      <c r="H52" s="53"/>
      <c r="I52" s="53"/>
    </row>
    <row r="53" spans="1:9" s="54" customFormat="1">
      <c r="A53" s="60"/>
      <c r="H53" s="53"/>
      <c r="I53" s="53"/>
    </row>
    <row r="54" spans="1:9" s="54" customFormat="1">
      <c r="A54" s="60"/>
      <c r="H54" s="53"/>
      <c r="I54" s="53"/>
    </row>
    <row r="55" spans="1:9" s="54" customFormat="1">
      <c r="A55" s="60"/>
      <c r="H55" s="53"/>
      <c r="I55" s="53"/>
    </row>
    <row r="56" spans="1:9" s="54" customFormat="1">
      <c r="A56" s="60"/>
      <c r="H56" s="53"/>
      <c r="I56" s="53"/>
    </row>
    <row r="57" spans="1:9" s="54" customFormat="1">
      <c r="A57" s="60"/>
      <c r="H57" s="53"/>
      <c r="I57" s="53"/>
    </row>
    <row r="58" spans="1:9" s="54" customFormat="1">
      <c r="A58" s="60"/>
      <c r="H58" s="53"/>
      <c r="I58" s="53"/>
    </row>
    <row r="59" spans="1:9" s="54" customFormat="1">
      <c r="A59" s="60"/>
      <c r="H59" s="53"/>
      <c r="I59" s="53"/>
    </row>
    <row r="60" spans="1:9" s="54" customFormat="1">
      <c r="A60" s="60"/>
      <c r="H60" s="53"/>
      <c r="I60" s="53"/>
    </row>
    <row r="61" spans="1:9" s="54" customFormat="1">
      <c r="A61" s="60"/>
      <c r="H61" s="53"/>
      <c r="I61" s="53"/>
    </row>
    <row r="62" spans="1:9" s="54" customFormat="1">
      <c r="A62" s="60"/>
      <c r="H62" s="53"/>
      <c r="I62" s="53"/>
    </row>
    <row r="63" spans="1:9" s="54" customFormat="1">
      <c r="A63" s="60"/>
      <c r="H63" s="53"/>
      <c r="I63" s="53"/>
    </row>
    <row r="64" spans="1:9" s="54" customFormat="1">
      <c r="A64" s="60"/>
      <c r="H64" s="53"/>
      <c r="I64" s="53"/>
    </row>
    <row r="65" spans="1:9" s="54" customFormat="1">
      <c r="A65" s="60"/>
      <c r="H65" s="53"/>
      <c r="I65" s="53"/>
    </row>
    <row r="66" spans="1:9" s="54" customFormat="1">
      <c r="A66" s="60"/>
      <c r="H66" s="53"/>
      <c r="I66" s="53"/>
    </row>
    <row r="67" spans="1:9" s="54" customFormat="1">
      <c r="A67" s="60"/>
      <c r="H67" s="53"/>
      <c r="I67" s="53"/>
    </row>
    <row r="68" spans="1:9" s="54" customFormat="1">
      <c r="A68" s="60"/>
      <c r="H68" s="53"/>
      <c r="I68" s="53"/>
    </row>
    <row r="69" spans="1:9" s="54" customFormat="1">
      <c r="A69" s="60"/>
      <c r="H69" s="53"/>
      <c r="I69" s="53"/>
    </row>
    <row r="70" spans="1:9" s="54" customFormat="1">
      <c r="A70" s="60"/>
      <c r="H70" s="53"/>
      <c r="I70" s="53"/>
    </row>
    <row r="71" spans="1:9" s="54" customFormat="1">
      <c r="A71" s="60"/>
      <c r="H71" s="53"/>
      <c r="I71" s="53"/>
    </row>
    <row r="72" spans="1:9" s="54" customFormat="1">
      <c r="A72" s="60"/>
      <c r="H72" s="53"/>
      <c r="I72" s="53"/>
    </row>
    <row r="73" spans="1:9" s="54" customFormat="1">
      <c r="A73" s="60"/>
      <c r="H73" s="53"/>
      <c r="I73" s="53"/>
    </row>
    <row r="74" spans="1:9" s="54" customFormat="1">
      <c r="A74" s="60"/>
      <c r="H74" s="53"/>
      <c r="I74" s="53"/>
    </row>
    <row r="75" spans="1:9" s="54" customFormat="1">
      <c r="A75" s="60"/>
      <c r="H75" s="53"/>
      <c r="I75" s="53"/>
    </row>
    <row r="76" spans="1:9" s="54" customFormat="1">
      <c r="A76" s="60"/>
      <c r="H76" s="53"/>
      <c r="I76" s="53"/>
    </row>
    <row r="77" spans="1:9" s="54" customFormat="1">
      <c r="A77" s="60"/>
      <c r="H77" s="53"/>
      <c r="I77" s="53"/>
    </row>
    <row r="78" spans="1:9" s="54" customFormat="1">
      <c r="A78" s="60"/>
      <c r="H78" s="53"/>
      <c r="I78" s="53"/>
    </row>
    <row r="79" spans="1:9" s="54" customFormat="1">
      <c r="A79" s="60"/>
      <c r="H79" s="53"/>
      <c r="I79" s="53"/>
    </row>
    <row r="80" spans="1:9" s="54" customFormat="1">
      <c r="A80" s="60"/>
      <c r="H80" s="53"/>
      <c r="I80" s="53"/>
    </row>
    <row r="81" spans="1:9" s="54" customFormat="1">
      <c r="A81" s="60"/>
      <c r="H81" s="53"/>
      <c r="I81" s="53"/>
    </row>
    <row r="82" spans="1:9" s="54" customFormat="1">
      <c r="A82" s="60"/>
      <c r="H82" s="53"/>
      <c r="I82" s="53"/>
    </row>
    <row r="83" spans="1:9" s="54" customFormat="1">
      <c r="A83" s="60"/>
      <c r="H83" s="53"/>
      <c r="I83" s="53"/>
    </row>
    <row r="84" spans="1:9" s="54" customFormat="1">
      <c r="A84" s="60"/>
      <c r="H84" s="53"/>
      <c r="I84" s="53"/>
    </row>
    <row r="85" spans="1:9" s="54" customFormat="1">
      <c r="A85" s="60"/>
      <c r="H85" s="53"/>
      <c r="I85" s="53"/>
    </row>
    <row r="86" spans="1:9" s="54" customFormat="1">
      <c r="A86" s="60"/>
      <c r="H86" s="53"/>
      <c r="I86" s="53"/>
    </row>
    <row r="87" spans="1:9" s="54" customFormat="1">
      <c r="A87" s="60"/>
      <c r="H87" s="53"/>
      <c r="I87" s="53"/>
    </row>
    <row r="88" spans="1:9" s="54" customFormat="1">
      <c r="A88" s="60"/>
      <c r="H88" s="53"/>
      <c r="I88" s="53"/>
    </row>
    <row r="89" spans="1:9" s="54" customFormat="1">
      <c r="A89" s="60"/>
      <c r="H89" s="53"/>
      <c r="I89" s="53"/>
    </row>
    <row r="90" spans="1:9" s="54" customFormat="1">
      <c r="A90" s="60"/>
      <c r="H90" s="53"/>
      <c r="I90" s="53"/>
    </row>
    <row r="91" spans="1:9" s="54" customFormat="1">
      <c r="A91" s="60"/>
      <c r="H91" s="53"/>
      <c r="I91" s="53"/>
    </row>
    <row r="92" spans="1:9" s="54" customFormat="1">
      <c r="A92" s="60"/>
      <c r="H92" s="53"/>
      <c r="I92" s="53"/>
    </row>
    <row r="93" spans="1:9" s="54" customFormat="1">
      <c r="A93" s="60"/>
      <c r="H93" s="53"/>
      <c r="I93" s="53"/>
    </row>
    <row r="94" spans="1:9" s="54" customFormat="1">
      <c r="A94" s="60"/>
      <c r="H94" s="53"/>
      <c r="I94" s="53"/>
    </row>
    <row r="95" spans="1:9" s="54" customFormat="1">
      <c r="A95" s="60"/>
      <c r="H95" s="53"/>
      <c r="I95" s="53"/>
    </row>
    <row r="96" spans="1:9" s="54" customFormat="1">
      <c r="A96" s="60"/>
      <c r="H96" s="53"/>
      <c r="I96" s="53"/>
    </row>
    <row r="97" spans="1:9" s="54" customFormat="1">
      <c r="A97" s="60"/>
      <c r="H97" s="53"/>
      <c r="I97" s="53"/>
    </row>
    <row r="98" spans="1:9" s="54" customFormat="1">
      <c r="A98" s="60"/>
      <c r="H98" s="53"/>
      <c r="I98" s="53"/>
    </row>
    <row r="99" spans="1:9" s="54" customFormat="1">
      <c r="A99" s="60"/>
      <c r="H99" s="53"/>
      <c r="I99" s="53"/>
    </row>
    <row r="100" spans="1:9" s="54" customFormat="1">
      <c r="A100" s="60"/>
      <c r="H100" s="53"/>
      <c r="I100" s="53"/>
    </row>
    <row r="101" spans="1:9" s="54" customFormat="1">
      <c r="A101" s="60"/>
      <c r="H101" s="53"/>
      <c r="I101" s="53"/>
    </row>
    <row r="102" spans="1:9" s="54" customFormat="1">
      <c r="A102" s="60"/>
      <c r="H102" s="53"/>
      <c r="I102" s="53"/>
    </row>
    <row r="103" spans="1:9" s="54" customFormat="1">
      <c r="A103" s="60"/>
      <c r="H103" s="53"/>
      <c r="I103" s="53"/>
    </row>
    <row r="104" spans="1:9" s="54" customFormat="1">
      <c r="A104" s="60"/>
      <c r="H104" s="53"/>
      <c r="I104" s="53"/>
    </row>
    <row r="105" spans="1:9" s="54" customFormat="1">
      <c r="A105" s="60"/>
      <c r="H105" s="53"/>
      <c r="I105" s="53"/>
    </row>
    <row r="106" spans="1:9" s="54" customFormat="1">
      <c r="A106" s="60"/>
      <c r="H106" s="53"/>
      <c r="I106" s="53"/>
    </row>
    <row r="107" spans="1:9" s="54" customFormat="1">
      <c r="A107" s="60"/>
      <c r="H107" s="53"/>
      <c r="I107" s="53"/>
    </row>
    <row r="108" spans="1:9" s="54" customFormat="1">
      <c r="A108" s="60"/>
      <c r="H108" s="53"/>
      <c r="I108" s="53"/>
    </row>
    <row r="109" spans="1:9" s="54" customFormat="1">
      <c r="A109" s="60"/>
      <c r="H109" s="53"/>
      <c r="I109" s="53"/>
    </row>
    <row r="110" spans="1:9" s="54" customFormat="1">
      <c r="A110" s="60"/>
      <c r="H110" s="53"/>
      <c r="I110" s="53"/>
    </row>
    <row r="111" spans="1:9" s="54" customFormat="1">
      <c r="A111" s="60"/>
      <c r="H111" s="53"/>
      <c r="I111" s="53"/>
    </row>
    <row r="112" spans="1:9" s="54" customFormat="1">
      <c r="A112" s="60"/>
      <c r="H112" s="53"/>
      <c r="I112" s="53"/>
    </row>
    <row r="113" spans="1:9" s="54" customFormat="1">
      <c r="A113" s="60"/>
      <c r="H113" s="53"/>
      <c r="I113" s="53"/>
    </row>
    <row r="114" spans="1:9" s="54" customFormat="1">
      <c r="A114" s="60"/>
      <c r="H114" s="53"/>
      <c r="I114" s="53"/>
    </row>
    <row r="115" spans="1:9" s="54" customFormat="1">
      <c r="A115" s="60"/>
      <c r="H115" s="53"/>
      <c r="I115" s="53"/>
    </row>
    <row r="116" spans="1:9" s="54" customFormat="1">
      <c r="A116" s="60"/>
      <c r="H116" s="53"/>
      <c r="I116" s="53"/>
    </row>
    <row r="117" spans="1:9" s="54" customFormat="1">
      <c r="A117" s="60"/>
      <c r="H117" s="53"/>
      <c r="I117" s="53"/>
    </row>
    <row r="118" spans="1:9" s="54" customFormat="1">
      <c r="A118" s="60"/>
      <c r="H118" s="53"/>
      <c r="I118" s="53"/>
    </row>
    <row r="119" spans="1:9" s="54" customFormat="1">
      <c r="A119" s="60"/>
      <c r="H119" s="53"/>
      <c r="I119" s="53"/>
    </row>
    <row r="120" spans="1:9" s="54" customFormat="1">
      <c r="A120" s="60"/>
      <c r="H120" s="53"/>
      <c r="I120" s="53"/>
    </row>
    <row r="121" spans="1:9" s="54" customFormat="1">
      <c r="A121" s="60"/>
      <c r="H121" s="53"/>
      <c r="I121" s="53"/>
    </row>
    <row r="122" spans="1:9" s="54" customFormat="1">
      <c r="A122" s="60"/>
      <c r="H122" s="53"/>
      <c r="I122" s="53"/>
    </row>
    <row r="123" spans="1:9" s="54" customFormat="1">
      <c r="A123" s="60"/>
      <c r="H123" s="53"/>
      <c r="I123" s="53"/>
    </row>
    <row r="124" spans="1:9" s="54" customFormat="1">
      <c r="A124" s="60"/>
      <c r="H124" s="53"/>
      <c r="I124" s="53"/>
    </row>
    <row r="125" spans="1:9" s="54" customFormat="1">
      <c r="A125" s="60"/>
      <c r="H125" s="53"/>
      <c r="I125" s="53"/>
    </row>
    <row r="126" spans="1:9" s="54" customFormat="1">
      <c r="A126" s="60"/>
      <c r="H126" s="53"/>
      <c r="I126" s="53"/>
    </row>
    <row r="127" spans="1:9" s="54" customFormat="1">
      <c r="A127" s="60"/>
      <c r="H127" s="53"/>
      <c r="I127" s="53"/>
    </row>
    <row r="128" spans="1:9" s="54" customFormat="1">
      <c r="A128" s="60"/>
      <c r="H128" s="53"/>
      <c r="I128" s="53"/>
    </row>
    <row r="129" spans="1:9" s="54" customFormat="1">
      <c r="A129" s="60"/>
      <c r="H129" s="53"/>
      <c r="I129" s="53"/>
    </row>
    <row r="130" spans="1:9" s="54" customFormat="1">
      <c r="A130" s="60"/>
      <c r="H130" s="53"/>
      <c r="I130" s="53"/>
    </row>
    <row r="131" spans="1:9" s="54" customFormat="1">
      <c r="A131" s="60"/>
      <c r="H131" s="53"/>
      <c r="I131" s="53"/>
    </row>
    <row r="132" spans="1:9" s="54" customFormat="1">
      <c r="A132" s="60"/>
      <c r="H132" s="53"/>
      <c r="I132" s="53"/>
    </row>
    <row r="133" spans="1:9" s="54" customFormat="1">
      <c r="A133" s="60"/>
      <c r="H133" s="53"/>
      <c r="I133" s="53"/>
    </row>
    <row r="134" spans="1:9" s="54" customFormat="1">
      <c r="A134" s="60"/>
      <c r="H134" s="53"/>
      <c r="I134" s="53"/>
    </row>
    <row r="135" spans="1:9" s="54" customFormat="1">
      <c r="A135" s="60"/>
      <c r="H135" s="53"/>
      <c r="I135" s="53"/>
    </row>
    <row r="136" spans="1:9" s="54" customFormat="1">
      <c r="A136" s="60"/>
      <c r="H136" s="53"/>
      <c r="I136" s="53"/>
    </row>
    <row r="137" spans="1:9" s="54" customFormat="1">
      <c r="A137" s="60"/>
      <c r="H137" s="53"/>
      <c r="I137" s="53"/>
    </row>
    <row r="138" spans="1:9" s="54" customFormat="1">
      <c r="A138" s="60"/>
      <c r="H138" s="53"/>
      <c r="I138" s="53"/>
    </row>
    <row r="139" spans="1:9" s="54" customFormat="1">
      <c r="A139" s="60"/>
      <c r="H139" s="53"/>
      <c r="I139" s="53"/>
    </row>
    <row r="140" spans="1:9" s="54" customFormat="1">
      <c r="A140" s="60"/>
      <c r="H140" s="53"/>
      <c r="I140" s="53"/>
    </row>
    <row r="141" spans="1:9" s="54" customFormat="1">
      <c r="A141" s="60"/>
      <c r="H141" s="53"/>
      <c r="I141" s="53"/>
    </row>
    <row r="142" spans="1:9" s="54" customFormat="1">
      <c r="A142" s="60"/>
      <c r="H142" s="53"/>
      <c r="I142" s="53"/>
    </row>
    <row r="143" spans="1:9" s="54" customFormat="1">
      <c r="A143" s="60"/>
      <c r="H143" s="53"/>
      <c r="I143" s="53"/>
    </row>
    <row r="144" spans="1:9" s="54" customFormat="1">
      <c r="A144" s="60"/>
      <c r="H144" s="53"/>
      <c r="I144" s="53"/>
    </row>
    <row r="145" spans="1:9" s="54" customFormat="1">
      <c r="A145" s="60"/>
      <c r="H145" s="53"/>
      <c r="I145" s="53"/>
    </row>
    <row r="146" spans="1:9" s="54" customFormat="1">
      <c r="A146" s="60"/>
      <c r="H146" s="53"/>
      <c r="I146" s="53"/>
    </row>
    <row r="147" spans="1:9" s="54" customFormat="1">
      <c r="A147" s="60"/>
      <c r="H147" s="53"/>
      <c r="I147" s="53"/>
    </row>
    <row r="148" spans="1:9" s="54" customFormat="1">
      <c r="A148" s="60"/>
      <c r="H148" s="53"/>
      <c r="I148" s="53"/>
    </row>
    <row r="149" spans="1:9" s="54" customFormat="1">
      <c r="A149" s="60"/>
      <c r="H149" s="53"/>
      <c r="I149" s="53"/>
    </row>
    <row r="150" spans="1:9" s="54" customFormat="1">
      <c r="A150" s="60"/>
      <c r="H150" s="53"/>
      <c r="I150" s="53"/>
    </row>
    <row r="151" spans="1:9" s="54" customFormat="1">
      <c r="A151" s="60"/>
      <c r="H151" s="53"/>
      <c r="I151" s="53"/>
    </row>
    <row r="152" spans="1:9" s="54" customFormat="1">
      <c r="A152" s="60"/>
      <c r="H152" s="53"/>
      <c r="I152" s="53"/>
    </row>
    <row r="153" spans="1:9" s="54" customFormat="1">
      <c r="A153" s="60"/>
      <c r="H153" s="53"/>
      <c r="I153" s="53"/>
    </row>
    <row r="154" spans="1:9" s="54" customFormat="1">
      <c r="A154" s="60"/>
      <c r="H154" s="53"/>
      <c r="I154" s="53"/>
    </row>
    <row r="155" spans="1:9" s="54" customFormat="1">
      <c r="A155" s="60"/>
      <c r="H155" s="53"/>
      <c r="I155" s="53"/>
    </row>
    <row r="156" spans="1:9" s="54" customFormat="1">
      <c r="A156" s="60"/>
      <c r="H156" s="53"/>
      <c r="I156" s="53"/>
    </row>
    <row r="157" spans="1:9" s="54" customFormat="1">
      <c r="A157" s="60"/>
      <c r="H157" s="53"/>
      <c r="I157" s="53"/>
    </row>
    <row r="158" spans="1:9" s="54" customFormat="1">
      <c r="A158" s="60"/>
      <c r="H158" s="53"/>
      <c r="I158" s="53"/>
    </row>
    <row r="159" spans="1:9" s="54" customFormat="1">
      <c r="A159" s="60"/>
      <c r="H159" s="53"/>
      <c r="I159" s="53"/>
    </row>
    <row r="160" spans="1:9" s="54" customFormat="1">
      <c r="A160" s="60"/>
      <c r="H160" s="53"/>
      <c r="I160" s="53"/>
    </row>
    <row r="161" spans="1:9" s="54" customFormat="1">
      <c r="A161" s="60"/>
      <c r="H161" s="53"/>
      <c r="I161" s="53"/>
    </row>
    <row r="162" spans="1:9" s="54" customFormat="1">
      <c r="A162" s="60"/>
      <c r="H162" s="53"/>
      <c r="I162" s="53"/>
    </row>
    <row r="163" spans="1:9" s="54" customFormat="1">
      <c r="A163" s="60"/>
      <c r="H163" s="53"/>
      <c r="I163" s="53"/>
    </row>
    <row r="164" spans="1:9" s="54" customFormat="1">
      <c r="A164" s="60"/>
      <c r="H164" s="53"/>
      <c r="I164" s="53"/>
    </row>
    <row r="165" spans="1:9" s="54" customFormat="1">
      <c r="A165" s="60"/>
      <c r="H165" s="53"/>
      <c r="I165" s="53"/>
    </row>
    <row r="166" spans="1:9" s="54" customFormat="1">
      <c r="A166" s="60"/>
      <c r="H166" s="53"/>
      <c r="I166" s="53"/>
    </row>
    <row r="167" spans="1:9" s="54" customFormat="1">
      <c r="A167" s="60"/>
      <c r="H167" s="53"/>
      <c r="I167" s="53"/>
    </row>
    <row r="168" spans="1:9" s="54" customFormat="1">
      <c r="A168" s="60"/>
      <c r="H168" s="53"/>
      <c r="I168" s="53"/>
    </row>
    <row r="169" spans="1:9" s="54" customFormat="1">
      <c r="A169" s="60"/>
      <c r="H169" s="53"/>
      <c r="I169" s="53"/>
    </row>
    <row r="170" spans="1:9" s="54" customFormat="1">
      <c r="A170" s="60"/>
      <c r="H170" s="53"/>
      <c r="I170" s="53"/>
    </row>
    <row r="171" spans="1:9" s="54" customFormat="1">
      <c r="A171" s="60"/>
      <c r="H171" s="53"/>
      <c r="I171" s="53"/>
    </row>
    <row r="172" spans="1:9" s="54" customFormat="1">
      <c r="A172" s="60"/>
      <c r="H172" s="53"/>
      <c r="I172" s="53"/>
    </row>
    <row r="173" spans="1:9" s="54" customFormat="1">
      <c r="A173" s="60"/>
      <c r="H173" s="53"/>
      <c r="I173" s="53"/>
    </row>
    <row r="174" spans="1:9" s="54" customFormat="1">
      <c r="A174" s="60"/>
      <c r="H174" s="53"/>
      <c r="I174" s="53"/>
    </row>
    <row r="175" spans="1:9" s="54" customFormat="1">
      <c r="A175" s="60"/>
      <c r="H175" s="53"/>
      <c r="I175" s="53"/>
    </row>
    <row r="176" spans="1:9" s="54" customFormat="1">
      <c r="A176" s="60"/>
      <c r="H176" s="53"/>
      <c r="I176" s="53"/>
    </row>
    <row r="177" spans="1:9" s="54" customFormat="1">
      <c r="A177" s="60"/>
      <c r="H177" s="53"/>
      <c r="I177" s="53"/>
    </row>
    <row r="178" spans="1:9" s="54" customFormat="1">
      <c r="A178" s="60"/>
      <c r="H178" s="53"/>
      <c r="I178" s="53"/>
    </row>
    <row r="179" spans="1:9" s="54" customFormat="1">
      <c r="A179" s="60"/>
      <c r="H179" s="53"/>
      <c r="I179" s="53"/>
    </row>
    <row r="180" spans="1:9" s="54" customFormat="1">
      <c r="A180" s="60"/>
      <c r="H180" s="53"/>
      <c r="I180" s="53"/>
    </row>
    <row r="181" spans="1:9" s="54" customFormat="1">
      <c r="A181" s="60"/>
      <c r="H181" s="53"/>
      <c r="I181" s="53"/>
    </row>
    <row r="182" spans="1:9" s="54" customFormat="1">
      <c r="A182" s="60"/>
      <c r="H182" s="53"/>
      <c r="I182" s="53"/>
    </row>
    <row r="183" spans="1:9" s="54" customFormat="1">
      <c r="A183" s="60"/>
      <c r="H183" s="53"/>
      <c r="I183" s="53"/>
    </row>
    <row r="184" spans="1:9" s="54" customFormat="1">
      <c r="A184" s="60"/>
      <c r="H184" s="53"/>
      <c r="I184" s="53"/>
    </row>
    <row r="185" spans="1:9" s="54" customFormat="1">
      <c r="A185" s="60"/>
      <c r="H185" s="53"/>
      <c r="I185" s="53"/>
    </row>
    <row r="186" spans="1:9" s="54" customFormat="1">
      <c r="A186" s="60"/>
      <c r="H186" s="53"/>
      <c r="I186" s="53"/>
    </row>
    <row r="187" spans="1:9" s="54" customFormat="1">
      <c r="A187" s="60"/>
      <c r="H187" s="53"/>
      <c r="I187" s="53"/>
    </row>
    <row r="188" spans="1:9" s="54" customFormat="1">
      <c r="A188" s="60"/>
      <c r="H188" s="53"/>
      <c r="I188" s="53"/>
    </row>
  </sheetData>
  <mergeCells count="12">
    <mergeCell ref="A43:H43"/>
    <mergeCell ref="A7:G7"/>
    <mergeCell ref="A20:G20"/>
    <mergeCell ref="A3:G3"/>
    <mergeCell ref="A4:A5"/>
    <mergeCell ref="B4:B5"/>
    <mergeCell ref="D4:G4"/>
    <mergeCell ref="C4:C5"/>
    <mergeCell ref="C41:D41"/>
    <mergeCell ref="F41:G41"/>
    <mergeCell ref="F40:G40"/>
    <mergeCell ref="A40:B40"/>
  </mergeCells>
  <phoneticPr fontId="3" type="noConversion"/>
  <pageMargins left="0.78740157480314965" right="0.39370078740157483" top="0.59055118110236227" bottom="0.53" header="0.19685039370078741" footer="0.11811023622047245"/>
  <pageSetup paperSize="9" scale="57" fitToHeight="2"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87"/>
  <sheetViews>
    <sheetView view="pageBreakPreview" topLeftCell="A72" zoomScale="75" zoomScaleNormal="90" zoomScaleSheetLayoutView="75" workbookViewId="0">
      <selection activeCell="F84" sqref="F84:G84"/>
    </sheetView>
  </sheetViews>
  <sheetFormatPr defaultRowHeight="18.75" outlineLevelRow="1"/>
  <cols>
    <col min="1" max="1" width="60.140625" style="2" customWidth="1"/>
    <col min="2" max="2" width="12" style="2" customWidth="1"/>
    <col min="3" max="3" width="18.85546875" style="209" customWidth="1"/>
    <col min="4" max="4" width="13" style="2" customWidth="1"/>
    <col min="5" max="5" width="15.85546875" style="2" customWidth="1"/>
    <col min="6" max="6" width="16" style="2" customWidth="1"/>
    <col min="7" max="7" width="14.85546875" style="2" customWidth="1"/>
    <col min="8" max="8" width="9.7109375" style="213" bestFit="1" customWidth="1"/>
    <col min="9" max="9" width="64.7109375" style="2" hidden="1" customWidth="1"/>
    <col min="10" max="11" width="9.140625" style="2"/>
    <col min="12" max="12" width="10.5703125" style="2" bestFit="1" customWidth="1"/>
    <col min="13" max="16384" width="9.140625" style="2"/>
  </cols>
  <sheetData>
    <row r="1" spans="1:8" hidden="1" outlineLevel="1">
      <c r="G1" s="13" t="s">
        <v>236</v>
      </c>
    </row>
    <row r="2" spans="1:8" hidden="1" outlineLevel="1">
      <c r="G2" s="13" t="s">
        <v>222</v>
      </c>
    </row>
    <row r="3" spans="1:8" collapsed="1">
      <c r="A3" s="334" t="s">
        <v>373</v>
      </c>
      <c r="B3" s="334"/>
      <c r="C3" s="334"/>
      <c r="D3" s="334"/>
      <c r="E3" s="334"/>
      <c r="F3" s="334"/>
      <c r="G3" s="334"/>
    </row>
    <row r="4" spans="1:8">
      <c r="A4" s="12"/>
      <c r="B4" s="12"/>
      <c r="C4" s="210"/>
      <c r="D4" s="12"/>
      <c r="E4" s="12"/>
      <c r="F4" s="12"/>
      <c r="G4" s="12"/>
    </row>
    <row r="5" spans="1:8" ht="39" customHeight="1">
      <c r="A5" s="335" t="s">
        <v>281</v>
      </c>
      <c r="B5" s="336" t="s">
        <v>0</v>
      </c>
      <c r="C5" s="338" t="s">
        <v>354</v>
      </c>
      <c r="D5" s="337" t="s">
        <v>352</v>
      </c>
      <c r="E5" s="337"/>
      <c r="F5" s="337"/>
      <c r="G5" s="337"/>
    </row>
    <row r="6" spans="1:8" ht="38.25" customHeight="1">
      <c r="A6" s="335"/>
      <c r="B6" s="336"/>
      <c r="C6" s="339"/>
      <c r="D6" s="5" t="s">
        <v>259</v>
      </c>
      <c r="E6" s="5" t="s">
        <v>243</v>
      </c>
      <c r="F6" s="18" t="s">
        <v>269</v>
      </c>
      <c r="G6" s="18" t="s">
        <v>270</v>
      </c>
    </row>
    <row r="7" spans="1:8">
      <c r="A7" s="5">
        <v>1</v>
      </c>
      <c r="B7" s="9">
        <v>2</v>
      </c>
      <c r="C7" s="211">
        <v>3</v>
      </c>
      <c r="D7" s="5">
        <v>4</v>
      </c>
      <c r="E7" s="9">
        <v>5</v>
      </c>
      <c r="F7" s="5">
        <v>6</v>
      </c>
      <c r="G7" s="9">
        <v>7</v>
      </c>
    </row>
    <row r="8" spans="1:8" s="17" customFormat="1">
      <c r="A8" s="331" t="s">
        <v>155</v>
      </c>
      <c r="B8" s="332"/>
      <c r="C8" s="332"/>
      <c r="D8" s="332"/>
      <c r="E8" s="332"/>
      <c r="F8" s="332"/>
      <c r="G8" s="333"/>
      <c r="H8" s="214"/>
    </row>
    <row r="9" spans="1:8" ht="37.5">
      <c r="A9" s="15" t="s">
        <v>173</v>
      </c>
      <c r="B9" s="7">
        <v>1170</v>
      </c>
      <c r="C9" s="24">
        <f>'1. Фін результат'!C83</f>
        <v>0</v>
      </c>
      <c r="D9" s="24"/>
      <c r="E9" s="24">
        <f>'1. Фін результат'!E83</f>
        <v>0</v>
      </c>
      <c r="F9" s="24">
        <f>E9-D9</f>
        <v>0</v>
      </c>
      <c r="G9" s="25"/>
    </row>
    <row r="10" spans="1:8">
      <c r="A10" s="15" t="s">
        <v>174</v>
      </c>
      <c r="B10" s="10"/>
      <c r="C10" s="23"/>
      <c r="D10" s="276"/>
      <c r="E10" s="23"/>
      <c r="F10" s="24"/>
      <c r="G10" s="22"/>
    </row>
    <row r="11" spans="1:8">
      <c r="A11" s="15" t="s">
        <v>177</v>
      </c>
      <c r="B11" s="4">
        <v>3000</v>
      </c>
      <c r="C11" s="23">
        <f>'1. Фін результат'!C109</f>
        <v>26692</v>
      </c>
      <c r="D11" s="23">
        <v>11240</v>
      </c>
      <c r="E11" s="23">
        <f>'1. Фін результат'!E109</f>
        <v>11708</v>
      </c>
      <c r="F11" s="24">
        <f t="shared" ref="F11:F27" si="0">E11-D11</f>
        <v>468</v>
      </c>
      <c r="G11" s="22"/>
    </row>
    <row r="12" spans="1:8">
      <c r="A12" s="15" t="s">
        <v>178</v>
      </c>
      <c r="B12" s="4">
        <v>3010</v>
      </c>
      <c r="C12" s="23"/>
      <c r="D12" s="23"/>
      <c r="E12" s="23"/>
      <c r="F12" s="24"/>
      <c r="G12" s="22"/>
    </row>
    <row r="13" spans="1:8" ht="37.5">
      <c r="A13" s="15" t="s">
        <v>179</v>
      </c>
      <c r="B13" s="4">
        <v>3020</v>
      </c>
      <c r="C13" s="23"/>
      <c r="D13" s="23"/>
      <c r="E13" s="23"/>
      <c r="F13" s="24"/>
      <c r="G13" s="22"/>
    </row>
    <row r="14" spans="1:8" ht="37.5">
      <c r="A14" s="15" t="s">
        <v>180</v>
      </c>
      <c r="B14" s="4">
        <v>3030</v>
      </c>
      <c r="C14" s="23">
        <f>SUM(C15:C18)</f>
        <v>-47631</v>
      </c>
      <c r="D14" s="23">
        <f>D15</f>
        <v>-11240</v>
      </c>
      <c r="E14" s="23">
        <f>SUM(E15:E19)</f>
        <v>152411</v>
      </c>
      <c r="F14" s="24">
        <f t="shared" si="0"/>
        <v>163651</v>
      </c>
      <c r="G14" s="22"/>
    </row>
    <row r="15" spans="1:8" ht="48" customHeight="1">
      <c r="A15" s="15" t="s">
        <v>447</v>
      </c>
      <c r="B15" s="4" t="s">
        <v>417</v>
      </c>
      <c r="C15" s="23"/>
      <c r="D15" s="23">
        <v>-11240</v>
      </c>
      <c r="E15" s="23">
        <f>-'1. Фін результат'!E25</f>
        <v>-24892</v>
      </c>
      <c r="F15" s="24">
        <f t="shared" si="0"/>
        <v>-13652</v>
      </c>
      <c r="G15" s="22"/>
    </row>
    <row r="16" spans="1:8">
      <c r="A16" s="15" t="s">
        <v>416</v>
      </c>
      <c r="B16" s="4" t="s">
        <v>418</v>
      </c>
      <c r="C16" s="23">
        <v>-7762</v>
      </c>
      <c r="D16" s="23"/>
      <c r="E16" s="23">
        <v>38977</v>
      </c>
      <c r="F16" s="24">
        <f t="shared" si="0"/>
        <v>38977</v>
      </c>
      <c r="G16" s="22"/>
      <c r="H16" s="215"/>
    </row>
    <row r="17" spans="1:12" ht="37.5">
      <c r="A17" s="15" t="s">
        <v>455</v>
      </c>
      <c r="B17" s="4" t="s">
        <v>434</v>
      </c>
      <c r="C17" s="23">
        <v>43022</v>
      </c>
      <c r="D17" s="23"/>
      <c r="E17" s="23">
        <v>-25054</v>
      </c>
      <c r="F17" s="24">
        <f t="shared" si="0"/>
        <v>-25054</v>
      </c>
      <c r="G17" s="22"/>
    </row>
    <row r="18" spans="1:12">
      <c r="A18" s="15" t="s">
        <v>478</v>
      </c>
      <c r="B18" s="4" t="s">
        <v>435</v>
      </c>
      <c r="C18" s="23">
        <v>-82891</v>
      </c>
      <c r="D18" s="23"/>
      <c r="E18" s="23">
        <v>163427</v>
      </c>
      <c r="F18" s="24">
        <f t="shared" si="0"/>
        <v>163427</v>
      </c>
      <c r="G18" s="22"/>
    </row>
    <row r="19" spans="1:12">
      <c r="A19" s="15" t="s">
        <v>483</v>
      </c>
      <c r="B19" s="4" t="s">
        <v>484</v>
      </c>
      <c r="C19" s="23"/>
      <c r="D19" s="23"/>
      <c r="E19" s="23">
        <v>-47</v>
      </c>
      <c r="F19" s="24">
        <f t="shared" si="0"/>
        <v>-47</v>
      </c>
      <c r="G19" s="22"/>
    </row>
    <row r="20" spans="1:12" ht="37.5">
      <c r="A20" s="19" t="s">
        <v>251</v>
      </c>
      <c r="B20" s="4">
        <v>3040</v>
      </c>
      <c r="C20" s="23">
        <f>C9+C11+C12+C13+C14</f>
        <v>-20939</v>
      </c>
      <c r="D20" s="23">
        <f>D9+D11+D12+D13+D14</f>
        <v>0</v>
      </c>
      <c r="E20" s="23">
        <f>E9+E11+E12+E13+E14</f>
        <v>164119</v>
      </c>
      <c r="F20" s="24">
        <f t="shared" si="0"/>
        <v>164119</v>
      </c>
      <c r="G20" s="22"/>
      <c r="L20" s="231"/>
    </row>
    <row r="21" spans="1:12" ht="37.5">
      <c r="A21" s="15" t="s">
        <v>181</v>
      </c>
      <c r="B21" s="4">
        <v>3050</v>
      </c>
      <c r="C21" s="23">
        <f>C22</f>
        <v>525</v>
      </c>
      <c r="D21" s="23"/>
      <c r="E21" s="23">
        <f>E22</f>
        <v>-1248</v>
      </c>
      <c r="F21" s="24">
        <f t="shared" si="0"/>
        <v>-1248</v>
      </c>
      <c r="G21" s="22"/>
    </row>
    <row r="22" spans="1:12" ht="37.5">
      <c r="A22" s="15" t="s">
        <v>419</v>
      </c>
      <c r="B22" s="4" t="s">
        <v>420</v>
      </c>
      <c r="C22" s="23">
        <v>525</v>
      </c>
      <c r="D22" s="23"/>
      <c r="E22" s="23">
        <v>-1248</v>
      </c>
      <c r="F22" s="24">
        <f t="shared" si="0"/>
        <v>-1248</v>
      </c>
      <c r="G22" s="22"/>
      <c r="L22" s="231">
        <f>E18+E19+E39</f>
        <v>291740</v>
      </c>
    </row>
    <row r="23" spans="1:12" ht="37.5">
      <c r="A23" s="15" t="s">
        <v>182</v>
      </c>
      <c r="B23" s="4">
        <v>3060</v>
      </c>
      <c r="C23" s="23">
        <f>C24</f>
        <v>3782</v>
      </c>
      <c r="D23" s="23"/>
      <c r="E23" s="23">
        <f>E24</f>
        <v>3326</v>
      </c>
      <c r="F23" s="24">
        <f t="shared" si="0"/>
        <v>3326</v>
      </c>
      <c r="G23" s="22"/>
    </row>
    <row r="24" spans="1:12" ht="39" customHeight="1">
      <c r="A24" s="15" t="s">
        <v>421</v>
      </c>
      <c r="B24" s="4" t="s">
        <v>433</v>
      </c>
      <c r="C24" s="23">
        <v>3782</v>
      </c>
      <c r="D24" s="23"/>
      <c r="E24" s="23">
        <v>3326</v>
      </c>
      <c r="F24" s="24">
        <f t="shared" si="0"/>
        <v>3326</v>
      </c>
      <c r="G24" s="22"/>
    </row>
    <row r="25" spans="1:12" ht="33" customHeight="1">
      <c r="A25" s="19" t="s">
        <v>175</v>
      </c>
      <c r="B25" s="4">
        <v>3070</v>
      </c>
      <c r="C25" s="23">
        <v>-16632</v>
      </c>
      <c r="D25" s="268">
        <f>D20+D21+D23</f>
        <v>0</v>
      </c>
      <c r="E25" s="268">
        <f>E20+E21+E23</f>
        <v>166197</v>
      </c>
      <c r="F25" s="24">
        <f>E25-D25</f>
        <v>166197</v>
      </c>
      <c r="G25" s="22"/>
    </row>
    <row r="26" spans="1:12">
      <c r="A26" s="15" t="s">
        <v>176</v>
      </c>
      <c r="B26" s="4">
        <v>3080</v>
      </c>
      <c r="C26" s="23">
        <f>'1. Фін результат'!C84</f>
        <v>0</v>
      </c>
      <c r="D26" s="23">
        <f>'1. Фін результат'!D84</f>
        <v>0</v>
      </c>
      <c r="E26" s="23">
        <v>0</v>
      </c>
      <c r="F26" s="24"/>
      <c r="G26" s="22"/>
    </row>
    <row r="27" spans="1:12" ht="37.5">
      <c r="A27" s="8" t="s">
        <v>154</v>
      </c>
      <c r="B27" s="4">
        <v>3090</v>
      </c>
      <c r="C27" s="23">
        <f>C25-C26</f>
        <v>-16632</v>
      </c>
      <c r="D27" s="23">
        <f>D25-D26</f>
        <v>0</v>
      </c>
      <c r="E27" s="23">
        <f>E25-E26</f>
        <v>166197</v>
      </c>
      <c r="F27" s="24">
        <f t="shared" si="0"/>
        <v>166197</v>
      </c>
      <c r="G27" s="22"/>
      <c r="H27" s="215"/>
      <c r="I27" s="2" t="s">
        <v>477</v>
      </c>
    </row>
    <row r="28" spans="1:12">
      <c r="A28" s="331" t="s">
        <v>156</v>
      </c>
      <c r="B28" s="332"/>
      <c r="C28" s="332"/>
      <c r="D28" s="332"/>
      <c r="E28" s="332"/>
      <c r="F28" s="332"/>
      <c r="G28" s="333"/>
    </row>
    <row r="29" spans="1:12">
      <c r="A29" s="19" t="s">
        <v>282</v>
      </c>
      <c r="B29" s="7"/>
      <c r="C29" s="24"/>
      <c r="D29" s="24"/>
      <c r="E29" s="24"/>
      <c r="F29" s="24"/>
      <c r="G29" s="25"/>
    </row>
    <row r="30" spans="1:12">
      <c r="A30" s="6" t="s">
        <v>32</v>
      </c>
      <c r="B30" s="7">
        <v>3200</v>
      </c>
      <c r="C30" s="24"/>
      <c r="D30" s="24"/>
      <c r="E30" s="24"/>
      <c r="F30" s="24"/>
      <c r="G30" s="25"/>
    </row>
    <row r="31" spans="1:12">
      <c r="A31" s="6" t="s">
        <v>33</v>
      </c>
      <c r="B31" s="7">
        <v>3210</v>
      </c>
      <c r="C31" s="24"/>
      <c r="D31" s="24"/>
      <c r="E31" s="24"/>
      <c r="F31" s="24"/>
      <c r="G31" s="25"/>
    </row>
    <row r="32" spans="1:12">
      <c r="A32" s="6" t="s">
        <v>54</v>
      </c>
      <c r="B32" s="7">
        <v>3220</v>
      </c>
      <c r="C32" s="24"/>
      <c r="D32" s="24"/>
      <c r="E32" s="24"/>
      <c r="F32" s="24"/>
      <c r="G32" s="25"/>
    </row>
    <row r="33" spans="1:7" s="2" customFormat="1">
      <c r="A33" s="15" t="s">
        <v>160</v>
      </c>
      <c r="B33" s="7"/>
      <c r="C33" s="24"/>
      <c r="D33" s="24"/>
      <c r="E33" s="24"/>
      <c r="F33" s="24"/>
      <c r="G33" s="25"/>
    </row>
    <row r="34" spans="1:7" s="2" customFormat="1">
      <c r="A34" s="6" t="s">
        <v>161</v>
      </c>
      <c r="B34" s="7">
        <v>3230</v>
      </c>
      <c r="C34" s="24"/>
      <c r="D34" s="24"/>
      <c r="E34" s="24"/>
      <c r="F34" s="24"/>
      <c r="G34" s="25"/>
    </row>
    <row r="35" spans="1:7" s="2" customFormat="1">
      <c r="A35" s="6" t="s">
        <v>162</v>
      </c>
      <c r="B35" s="7">
        <v>3240</v>
      </c>
      <c r="C35" s="24"/>
      <c r="D35" s="24"/>
      <c r="E35" s="24"/>
      <c r="F35" s="24"/>
      <c r="G35" s="25"/>
    </row>
    <row r="36" spans="1:7" s="2" customFormat="1">
      <c r="A36" s="15" t="s">
        <v>163</v>
      </c>
      <c r="B36" s="7">
        <v>3250</v>
      </c>
      <c r="C36" s="24"/>
      <c r="D36" s="24"/>
      <c r="E36" s="24"/>
      <c r="F36" s="24"/>
      <c r="G36" s="25"/>
    </row>
    <row r="37" spans="1:7" s="2" customFormat="1">
      <c r="A37" s="6" t="s">
        <v>115</v>
      </c>
      <c r="B37" s="7">
        <v>3260</v>
      </c>
      <c r="C37" s="24"/>
      <c r="D37" s="24"/>
      <c r="E37" s="24"/>
      <c r="F37" s="24"/>
      <c r="G37" s="25"/>
    </row>
    <row r="38" spans="1:7" s="2" customFormat="1">
      <c r="A38" s="19" t="s">
        <v>283</v>
      </c>
      <c r="B38" s="7"/>
      <c r="C38" s="24"/>
      <c r="D38" s="24"/>
      <c r="E38" s="24"/>
      <c r="F38" s="24"/>
      <c r="G38" s="25"/>
    </row>
    <row r="39" spans="1:7" s="2" customFormat="1" ht="37.5">
      <c r="A39" s="6" t="s">
        <v>116</v>
      </c>
      <c r="B39" s="7">
        <v>3270</v>
      </c>
      <c r="C39" s="24">
        <f>SUM(C40)</f>
        <v>259724</v>
      </c>
      <c r="D39" s="24">
        <f>D40</f>
        <v>20000</v>
      </c>
      <c r="E39" s="24">
        <f>E40</f>
        <v>128360</v>
      </c>
      <c r="F39" s="24"/>
      <c r="G39" s="25"/>
    </row>
    <row r="40" spans="1:7" s="2" customFormat="1">
      <c r="A40" s="6" t="s">
        <v>397</v>
      </c>
      <c r="B40" s="4" t="s">
        <v>398</v>
      </c>
      <c r="C40" s="24">
        <v>259724</v>
      </c>
      <c r="D40" s="24">
        <v>20000</v>
      </c>
      <c r="E40" s="24">
        <v>128360</v>
      </c>
      <c r="F40" s="24"/>
      <c r="G40" s="25"/>
    </row>
    <row r="41" spans="1:7" s="2" customFormat="1">
      <c r="A41" s="6" t="s">
        <v>117</v>
      </c>
      <c r="B41" s="7">
        <v>3280</v>
      </c>
      <c r="C41" s="24"/>
      <c r="D41" s="24"/>
      <c r="E41" s="24"/>
      <c r="F41" s="24"/>
      <c r="G41" s="25"/>
    </row>
    <row r="42" spans="1:7" s="2" customFormat="1" ht="37.5">
      <c r="A42" s="6" t="s">
        <v>118</v>
      </c>
      <c r="B42" s="7">
        <v>3290</v>
      </c>
      <c r="C42" s="24"/>
      <c r="D42" s="24"/>
      <c r="E42" s="24">
        <v>0</v>
      </c>
      <c r="F42" s="24"/>
      <c r="G42" s="25"/>
    </row>
    <row r="43" spans="1:7" s="2" customFormat="1">
      <c r="A43" s="6" t="s">
        <v>55</v>
      </c>
      <c r="B43" s="7">
        <v>3300</v>
      </c>
      <c r="C43" s="24"/>
      <c r="D43" s="24"/>
      <c r="E43" s="24"/>
      <c r="F43" s="24"/>
      <c r="G43" s="25"/>
    </row>
    <row r="44" spans="1:7" s="2" customFormat="1">
      <c r="A44" s="6" t="s">
        <v>111</v>
      </c>
      <c r="B44" s="7">
        <v>3310</v>
      </c>
      <c r="C44" s="24"/>
      <c r="D44" s="24"/>
      <c r="E44" s="24"/>
      <c r="F44" s="24"/>
      <c r="G44" s="25"/>
    </row>
    <row r="45" spans="1:7" s="2" customFormat="1" ht="37.5">
      <c r="A45" s="19" t="s">
        <v>157</v>
      </c>
      <c r="B45" s="7">
        <v>3320</v>
      </c>
      <c r="C45" s="24">
        <f>C30+C31+C32+C33+C36+C37-C39-C41-C42-C43-C44</f>
        <v>-259724</v>
      </c>
      <c r="D45" s="24">
        <f>D30+D31+D32+D33+D36+D37-D39-D41-D42-D43-D44</f>
        <v>-20000</v>
      </c>
      <c r="E45" s="24">
        <f>E30+E31+E32+E33+E36+E37-E39-E41-E42-E43-E44</f>
        <v>-128360</v>
      </c>
      <c r="F45" s="24"/>
      <c r="G45" s="25"/>
    </row>
    <row r="46" spans="1:7" s="2" customFormat="1">
      <c r="A46" s="331" t="s">
        <v>158</v>
      </c>
      <c r="B46" s="332"/>
      <c r="C46" s="332"/>
      <c r="D46" s="332"/>
      <c r="E46" s="332"/>
      <c r="F46" s="332"/>
      <c r="G46" s="333"/>
    </row>
    <row r="47" spans="1:7" s="2" customFormat="1">
      <c r="A47" s="19" t="s">
        <v>282</v>
      </c>
      <c r="B47" s="7"/>
      <c r="C47" s="24"/>
      <c r="D47" s="24"/>
      <c r="E47" s="24"/>
      <c r="F47" s="24"/>
      <c r="G47" s="25"/>
    </row>
    <row r="48" spans="1:7" s="2" customFormat="1">
      <c r="A48" s="15" t="s">
        <v>164</v>
      </c>
      <c r="B48" s="7">
        <v>3400</v>
      </c>
      <c r="C48" s="24"/>
      <c r="D48" s="24"/>
      <c r="E48" s="24"/>
      <c r="F48" s="24"/>
      <c r="G48" s="25"/>
    </row>
    <row r="49" spans="1:13" ht="37.5">
      <c r="A49" s="6" t="s">
        <v>90</v>
      </c>
      <c r="B49" s="10"/>
      <c r="C49" s="27"/>
      <c r="D49" s="27"/>
      <c r="E49" s="27"/>
      <c r="F49" s="27"/>
      <c r="G49" s="10"/>
    </row>
    <row r="50" spans="1:13">
      <c r="A50" s="6" t="s">
        <v>89</v>
      </c>
      <c r="B50" s="7">
        <v>3410</v>
      </c>
      <c r="C50" s="24"/>
      <c r="D50" s="24"/>
      <c r="E50" s="24"/>
      <c r="F50" s="24"/>
      <c r="G50" s="25"/>
    </row>
    <row r="51" spans="1:13">
      <c r="A51" s="6" t="s">
        <v>94</v>
      </c>
      <c r="B51" s="4">
        <v>3420</v>
      </c>
      <c r="C51" s="23"/>
      <c r="D51" s="23"/>
      <c r="E51" s="23"/>
      <c r="F51" s="23"/>
      <c r="G51" s="22"/>
    </row>
    <row r="52" spans="1:13">
      <c r="A52" s="6" t="s">
        <v>119</v>
      </c>
      <c r="B52" s="7">
        <v>3430</v>
      </c>
      <c r="C52" s="24"/>
      <c r="D52" s="24"/>
      <c r="E52" s="24"/>
      <c r="F52" s="24"/>
      <c r="G52" s="25"/>
    </row>
    <row r="53" spans="1:13" ht="37.5">
      <c r="A53" s="6" t="s">
        <v>92</v>
      </c>
      <c r="B53" s="7"/>
      <c r="C53" s="24"/>
      <c r="D53" s="24"/>
      <c r="E53" s="24"/>
      <c r="F53" s="24"/>
      <c r="G53" s="25"/>
    </row>
    <row r="54" spans="1:13">
      <c r="A54" s="6" t="s">
        <v>89</v>
      </c>
      <c r="B54" s="4">
        <v>3440</v>
      </c>
      <c r="C54" s="23"/>
      <c r="D54" s="23"/>
      <c r="E54" s="23"/>
      <c r="F54" s="23"/>
      <c r="G54" s="22"/>
    </row>
    <row r="55" spans="1:13">
      <c r="A55" s="6" t="s">
        <v>94</v>
      </c>
      <c r="B55" s="4">
        <v>3450</v>
      </c>
      <c r="C55" s="23"/>
      <c r="D55" s="23"/>
      <c r="E55" s="23"/>
      <c r="F55" s="23"/>
      <c r="G55" s="22"/>
    </row>
    <row r="56" spans="1:13">
      <c r="A56" s="6" t="s">
        <v>119</v>
      </c>
      <c r="B56" s="4">
        <v>3460</v>
      </c>
      <c r="C56" s="23"/>
      <c r="D56" s="23"/>
      <c r="E56" s="23"/>
      <c r="F56" s="23"/>
      <c r="G56" s="22"/>
    </row>
    <row r="57" spans="1:13">
      <c r="A57" s="6" t="s">
        <v>114</v>
      </c>
      <c r="B57" s="4">
        <v>3470</v>
      </c>
      <c r="C57" s="23">
        <f>C58+C59</f>
        <v>281839</v>
      </c>
      <c r="D57" s="23">
        <f>D59+D58</f>
        <v>20000</v>
      </c>
      <c r="E57" s="23">
        <f>E58+E59</f>
        <v>0</v>
      </c>
      <c r="F57" s="23"/>
      <c r="G57" s="22"/>
    </row>
    <row r="58" spans="1:13" ht="36.75" customHeight="1">
      <c r="A58" s="269" t="s">
        <v>461</v>
      </c>
      <c r="B58" s="4" t="s">
        <v>396</v>
      </c>
      <c r="C58" s="23">
        <v>259856</v>
      </c>
      <c r="D58" s="23">
        <v>20000</v>
      </c>
      <c r="E58" s="23"/>
      <c r="F58" s="23"/>
      <c r="G58" s="22"/>
      <c r="I58" s="213"/>
      <c r="J58" s="213"/>
      <c r="K58" s="213"/>
      <c r="L58" s="213"/>
      <c r="M58" s="213"/>
    </row>
    <row r="59" spans="1:13" ht="39.75" customHeight="1">
      <c r="A59" s="270" t="s">
        <v>462</v>
      </c>
      <c r="B59" s="4" t="s">
        <v>415</v>
      </c>
      <c r="C59" s="23">
        <v>21983</v>
      </c>
      <c r="D59" s="23"/>
      <c r="E59" s="23"/>
      <c r="F59" s="23"/>
      <c r="G59" s="22"/>
      <c r="I59" s="213"/>
      <c r="J59" s="213"/>
      <c r="K59" s="213"/>
      <c r="L59" s="213"/>
      <c r="M59" s="213"/>
    </row>
    <row r="60" spans="1:13">
      <c r="A60" s="6" t="s">
        <v>440</v>
      </c>
      <c r="B60" s="4">
        <v>3480</v>
      </c>
      <c r="C60" s="23">
        <f>C62</f>
        <v>1340</v>
      </c>
      <c r="D60" s="23"/>
      <c r="E60" s="23">
        <f>SUM(E62)</f>
        <v>0</v>
      </c>
      <c r="F60" s="23"/>
      <c r="G60" s="22"/>
    </row>
    <row r="61" spans="1:13" hidden="1">
      <c r="A61" s="6"/>
      <c r="B61" s="4" t="s">
        <v>444</v>
      </c>
      <c r="C61" s="23">
        <v>15957</v>
      </c>
      <c r="D61" s="23"/>
      <c r="E61" s="23"/>
      <c r="F61" s="23"/>
      <c r="G61" s="22"/>
    </row>
    <row r="62" spans="1:13">
      <c r="A62" s="6" t="s">
        <v>476</v>
      </c>
      <c r="B62" s="4" t="s">
        <v>444</v>
      </c>
      <c r="C62" s="23">
        <v>1340</v>
      </c>
      <c r="D62" s="23"/>
      <c r="E62" s="23"/>
      <c r="F62" s="23"/>
      <c r="G62" s="22"/>
    </row>
    <row r="63" spans="1:13">
      <c r="A63" s="19" t="s">
        <v>283</v>
      </c>
      <c r="B63" s="7"/>
      <c r="C63" s="24"/>
      <c r="D63" s="24"/>
      <c r="E63" s="24"/>
      <c r="F63" s="24"/>
      <c r="G63" s="25"/>
    </row>
    <row r="64" spans="1:13" ht="37.5">
      <c r="A64" s="6" t="s">
        <v>284</v>
      </c>
      <c r="B64" s="7">
        <v>3490</v>
      </c>
      <c r="C64" s="24">
        <f>'2. Розрахунки з бюджетом'!C9</f>
        <v>0</v>
      </c>
      <c r="D64" s="24">
        <f>'2. Розрахунки з бюджетом'!D9</f>
        <v>0</v>
      </c>
      <c r="E64" s="24">
        <f>'2. Розрахунки з бюджетом'!E9</f>
        <v>0</v>
      </c>
      <c r="F64" s="24"/>
      <c r="G64" s="25"/>
    </row>
    <row r="65" spans="1:13">
      <c r="A65" s="6" t="s">
        <v>285</v>
      </c>
      <c r="B65" s="7">
        <v>3500</v>
      </c>
      <c r="C65" s="24"/>
      <c r="D65" s="24"/>
      <c r="E65" s="24"/>
      <c r="F65" s="24"/>
      <c r="G65" s="25"/>
    </row>
    <row r="66" spans="1:13" ht="37.5">
      <c r="A66" s="6" t="s">
        <v>93</v>
      </c>
      <c r="B66" s="7"/>
      <c r="C66" s="24"/>
      <c r="D66" s="24"/>
      <c r="E66" s="24"/>
      <c r="F66" s="24"/>
      <c r="G66" s="25"/>
    </row>
    <row r="67" spans="1:13">
      <c r="A67" s="6" t="s">
        <v>89</v>
      </c>
      <c r="B67" s="4">
        <v>3510</v>
      </c>
      <c r="C67" s="23"/>
      <c r="D67" s="23"/>
      <c r="E67" s="23"/>
      <c r="F67" s="23"/>
      <c r="G67" s="22"/>
    </row>
    <row r="68" spans="1:13">
      <c r="A68" s="6" t="s">
        <v>94</v>
      </c>
      <c r="B68" s="4">
        <v>3520</v>
      </c>
      <c r="C68" s="23"/>
      <c r="D68" s="23"/>
      <c r="E68" s="23"/>
      <c r="F68" s="23"/>
      <c r="G68" s="22"/>
    </row>
    <row r="69" spans="1:13">
      <c r="A69" s="6" t="s">
        <v>119</v>
      </c>
      <c r="B69" s="4">
        <v>3530</v>
      </c>
      <c r="C69" s="23"/>
      <c r="D69" s="23"/>
      <c r="E69" s="23"/>
      <c r="F69" s="23"/>
      <c r="G69" s="22"/>
    </row>
    <row r="70" spans="1:13" ht="37.5">
      <c r="A70" s="6" t="s">
        <v>91</v>
      </c>
      <c r="B70" s="7"/>
      <c r="C70" s="24"/>
      <c r="D70" s="24"/>
      <c r="E70" s="24"/>
      <c r="F70" s="24"/>
      <c r="G70" s="25"/>
    </row>
    <row r="71" spans="1:13">
      <c r="A71" s="6" t="s">
        <v>89</v>
      </c>
      <c r="B71" s="4">
        <v>3540</v>
      </c>
      <c r="C71" s="23"/>
      <c r="D71" s="23"/>
      <c r="E71" s="23"/>
      <c r="F71" s="23"/>
      <c r="G71" s="22"/>
    </row>
    <row r="72" spans="1:13">
      <c r="A72" s="6" t="s">
        <v>94</v>
      </c>
      <c r="B72" s="4">
        <v>3550</v>
      </c>
      <c r="C72" s="23"/>
      <c r="D72" s="23"/>
      <c r="E72" s="23"/>
      <c r="F72" s="23"/>
      <c r="G72" s="22"/>
    </row>
    <row r="73" spans="1:13">
      <c r="A73" s="6" t="s">
        <v>119</v>
      </c>
      <c r="B73" s="4">
        <v>3560</v>
      </c>
      <c r="C73" s="23"/>
      <c r="D73" s="23"/>
      <c r="E73" s="23"/>
      <c r="F73" s="23"/>
      <c r="G73" s="22"/>
      <c r="M73" s="2">
        <v>0</v>
      </c>
    </row>
    <row r="74" spans="1:13">
      <c r="A74" s="6" t="s">
        <v>111</v>
      </c>
      <c r="B74" s="4">
        <v>3570</v>
      </c>
      <c r="C74" s="23">
        <f>C75</f>
        <v>0</v>
      </c>
      <c r="D74" s="23"/>
      <c r="E74" s="23">
        <f>SUM(E75)</f>
        <v>29915</v>
      </c>
      <c r="F74" s="23"/>
      <c r="G74" s="22"/>
    </row>
    <row r="75" spans="1:13">
      <c r="A75" s="6" t="s">
        <v>452</v>
      </c>
      <c r="B75" s="4" t="s">
        <v>453</v>
      </c>
      <c r="C75" s="23"/>
      <c r="D75" s="23"/>
      <c r="E75" s="23">
        <v>29915</v>
      </c>
      <c r="F75" s="23"/>
      <c r="G75" s="22"/>
      <c r="I75" s="2" t="s">
        <v>474</v>
      </c>
    </row>
    <row r="76" spans="1:13">
      <c r="A76" s="19" t="s">
        <v>159</v>
      </c>
      <c r="B76" s="4">
        <v>3580</v>
      </c>
      <c r="C76" s="23">
        <f>C48+C49+C53+C57+C60-C64-C65-C66-C70-C74</f>
        <v>283179</v>
      </c>
      <c r="D76" s="23">
        <f>D48+D49+D53+D57+D60-D64-D65-D66-D70-D74</f>
        <v>20000</v>
      </c>
      <c r="E76" s="23">
        <f>E48+E49+E53+E57+E60-E64-E65-E66-E70-E74</f>
        <v>-29915</v>
      </c>
      <c r="F76" s="23"/>
      <c r="G76" s="22"/>
    </row>
    <row r="77" spans="1:13" s="11" customFormat="1">
      <c r="A77" s="6" t="s">
        <v>318</v>
      </c>
      <c r="B77" s="4"/>
      <c r="C77" s="23"/>
      <c r="D77" s="23"/>
      <c r="E77" s="23"/>
      <c r="F77" s="23"/>
      <c r="G77" s="22"/>
      <c r="H77" s="216"/>
    </row>
    <row r="78" spans="1:13" s="11" customFormat="1">
      <c r="A78" s="8" t="s">
        <v>34</v>
      </c>
      <c r="B78" s="4">
        <v>3600</v>
      </c>
      <c r="C78" s="23">
        <v>0</v>
      </c>
      <c r="D78" s="23">
        <v>0</v>
      </c>
      <c r="E78" s="23">
        <v>0</v>
      </c>
      <c r="F78" s="23"/>
      <c r="G78" s="22"/>
      <c r="H78" s="216"/>
    </row>
    <row r="79" spans="1:13" s="11" customFormat="1">
      <c r="A79" s="21" t="s">
        <v>286</v>
      </c>
      <c r="B79" s="4">
        <v>3610</v>
      </c>
      <c r="C79" s="23"/>
      <c r="D79" s="23"/>
      <c r="E79" s="23"/>
      <c r="F79" s="23"/>
      <c r="G79" s="22"/>
      <c r="H79" s="216"/>
    </row>
    <row r="80" spans="1:13" s="11" customFormat="1" ht="47.25" customHeight="1">
      <c r="A80" s="8" t="s">
        <v>56</v>
      </c>
      <c r="B80" s="4">
        <v>3620</v>
      </c>
      <c r="C80" s="23">
        <f>C78+C27+C45+C76</f>
        <v>6823</v>
      </c>
      <c r="D80" s="23">
        <f>D78+D27+D45+D76</f>
        <v>0</v>
      </c>
      <c r="E80" s="23">
        <f>E78+E27+E45+E76</f>
        <v>7922</v>
      </c>
      <c r="F80" s="23"/>
      <c r="G80" s="22"/>
      <c r="H80" s="217"/>
      <c r="I80" s="249" t="s">
        <v>475</v>
      </c>
      <c r="J80" s="11">
        <v>7922</v>
      </c>
    </row>
    <row r="81" spans="1:8" s="11" customFormat="1">
      <c r="A81" s="8" t="s">
        <v>35</v>
      </c>
      <c r="B81" s="4">
        <v>3630</v>
      </c>
      <c r="C81" s="23">
        <f>C80-C78</f>
        <v>6823</v>
      </c>
      <c r="D81" s="23">
        <f>D80-D78</f>
        <v>0</v>
      </c>
      <c r="E81" s="23">
        <f>E80-E78</f>
        <v>7922</v>
      </c>
      <c r="F81" s="23"/>
      <c r="G81" s="22"/>
      <c r="H81" s="216"/>
    </row>
    <row r="82" spans="1:8" s="11" customFormat="1">
      <c r="A82" s="2"/>
      <c r="B82" s="14"/>
      <c r="C82" s="206"/>
      <c r="D82" s="14"/>
      <c r="E82" s="206"/>
      <c r="F82" s="204"/>
      <c r="G82" s="14"/>
      <c r="H82" s="216"/>
    </row>
    <row r="83" spans="1:8" s="3" customFormat="1">
      <c r="A83" s="16"/>
      <c r="B83" s="1"/>
      <c r="C83" s="212"/>
      <c r="D83" s="20"/>
      <c r="E83" s="340"/>
      <c r="F83" s="340"/>
      <c r="G83" s="340"/>
      <c r="H83" s="218"/>
    </row>
    <row r="84" spans="1:8" s="28" customFormat="1" ht="19.5" customHeight="1">
      <c r="A84" s="147" t="str">
        <f>'фінплан - зведені показники'!A78</f>
        <v>В. о. директора КП "Інфо-Рада-Дніпро"</v>
      </c>
      <c r="B84" s="145"/>
      <c r="C84" s="202"/>
      <c r="F84" s="495" t="s">
        <v>491</v>
      </c>
      <c r="G84" s="495"/>
      <c r="H84" s="282"/>
    </row>
    <row r="85" spans="1:8" s="44" customFormat="1" ht="19.5" customHeight="1">
      <c r="A85" s="35" t="s">
        <v>386</v>
      </c>
      <c r="C85" s="293" t="s">
        <v>79</v>
      </c>
      <c r="D85" s="293"/>
      <c r="E85" s="28"/>
      <c r="F85" s="293" t="s">
        <v>360</v>
      </c>
      <c r="G85" s="293"/>
      <c r="H85" s="219"/>
    </row>
    <row r="86" spans="1:8" ht="45.75" customHeight="1"/>
    <row r="87" spans="1:8" s="120" customFormat="1" ht="80.25" customHeight="1">
      <c r="A87" s="321"/>
      <c r="B87" s="321"/>
      <c r="C87" s="321"/>
      <c r="D87" s="321"/>
      <c r="E87" s="321"/>
      <c r="F87" s="321"/>
      <c r="G87" s="321"/>
      <c r="H87" s="220"/>
    </row>
  </sheetData>
  <mergeCells count="13">
    <mergeCell ref="A28:G28"/>
    <mergeCell ref="A46:G46"/>
    <mergeCell ref="E83:G83"/>
    <mergeCell ref="A87:G87"/>
    <mergeCell ref="F85:G85"/>
    <mergeCell ref="C85:D85"/>
    <mergeCell ref="F84:G84"/>
    <mergeCell ref="A8:G8"/>
    <mergeCell ref="A3:G3"/>
    <mergeCell ref="A5:A6"/>
    <mergeCell ref="B5:B6"/>
    <mergeCell ref="D5:G5"/>
    <mergeCell ref="C5:C6"/>
  </mergeCells>
  <phoneticPr fontId="3" type="noConversion"/>
  <pageMargins left="0.78740157480314965" right="0.39370078740157483" top="0.59055118110236227" bottom="0.59055118110236227" header="0.19685039370078741" footer="0.23622047244094491"/>
  <pageSetup paperSize="9" scale="61" orientation="portrait" r:id="rId1"/>
  <headerFooter alignWithMargins="0"/>
  <rowBreaks count="1" manualBreakCount="1">
    <brk id="46" max="6" man="1"/>
  </rowBreaks>
  <ignoredErrors>
    <ignoredError sqref="E80" evalErro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N182"/>
  <sheetViews>
    <sheetView view="pageBreakPreview" zoomScale="55" zoomScaleNormal="80" zoomScaleSheetLayoutView="55" workbookViewId="0">
      <selection activeCell="H23" sqref="H23"/>
    </sheetView>
  </sheetViews>
  <sheetFormatPr defaultRowHeight="20.25"/>
  <cols>
    <col min="1" max="1" width="67.7109375" style="28" customWidth="1"/>
    <col min="2" max="2" width="9.85546875" style="30" customWidth="1"/>
    <col min="3" max="3" width="20.42578125" style="30" customWidth="1"/>
    <col min="4" max="4" width="17.7109375" style="30" customWidth="1"/>
    <col min="5" max="5" width="18.42578125" style="30" customWidth="1"/>
    <col min="6" max="6" width="18.85546875" style="30" customWidth="1"/>
    <col min="7" max="7" width="18.5703125" style="30" customWidth="1"/>
    <col min="8" max="8" width="9.5703125" style="28" customWidth="1"/>
    <col min="9" max="9" width="9.85546875" style="28" customWidth="1"/>
    <col min="10" max="16384" width="9.140625" style="28"/>
  </cols>
  <sheetData>
    <row r="1" spans="1:14">
      <c r="A1" s="344" t="s">
        <v>374</v>
      </c>
      <c r="B1" s="344"/>
      <c r="C1" s="344"/>
      <c r="D1" s="344"/>
      <c r="E1" s="344"/>
      <c r="F1" s="344"/>
      <c r="G1" s="344"/>
    </row>
    <row r="2" spans="1:14">
      <c r="A2" s="346"/>
      <c r="B2" s="346"/>
      <c r="C2" s="346"/>
      <c r="D2" s="346"/>
      <c r="E2" s="346"/>
      <c r="F2" s="346"/>
      <c r="G2" s="346"/>
    </row>
    <row r="3" spans="1:14" ht="43.5" customHeight="1">
      <c r="A3" s="342" t="s">
        <v>281</v>
      </c>
      <c r="B3" s="345" t="s">
        <v>18</v>
      </c>
      <c r="C3" s="328" t="s">
        <v>354</v>
      </c>
      <c r="D3" s="326" t="s">
        <v>352</v>
      </c>
      <c r="E3" s="326"/>
      <c r="F3" s="326"/>
      <c r="G3" s="326"/>
    </row>
    <row r="4" spans="1:14" ht="56.25" customHeight="1">
      <c r="A4" s="343"/>
      <c r="B4" s="345"/>
      <c r="C4" s="329"/>
      <c r="D4" s="37" t="s">
        <v>259</v>
      </c>
      <c r="E4" s="37" t="s">
        <v>243</v>
      </c>
      <c r="F4" s="38" t="s">
        <v>269</v>
      </c>
      <c r="G4" s="38" t="s">
        <v>270</v>
      </c>
    </row>
    <row r="5" spans="1:14" ht="15.75" customHeight="1">
      <c r="A5" s="34">
        <v>1</v>
      </c>
      <c r="B5" s="37">
        <v>2</v>
      </c>
      <c r="C5" s="34">
        <v>3</v>
      </c>
      <c r="D5" s="34">
        <v>4</v>
      </c>
      <c r="E5" s="37">
        <v>5</v>
      </c>
      <c r="F5" s="34">
        <v>6</v>
      </c>
      <c r="G5" s="37">
        <v>7</v>
      </c>
    </row>
    <row r="6" spans="1:14" s="43" customFormat="1" ht="56.25" customHeight="1">
      <c r="A6" s="41" t="s">
        <v>81</v>
      </c>
      <c r="B6" s="61">
        <v>4000</v>
      </c>
      <c r="C6" s="47">
        <f>C7+C8+C9+C10+C11</f>
        <v>259724</v>
      </c>
      <c r="D6" s="271">
        <f>SUM(D7:D11)</f>
        <v>20000</v>
      </c>
      <c r="E6" s="47">
        <f>E7+E8+E9+E10</f>
        <v>128360</v>
      </c>
      <c r="F6" s="47">
        <f>E6-D6</f>
        <v>108360</v>
      </c>
      <c r="G6" s="47">
        <f>E6/D6*100</f>
        <v>641.80000000000007</v>
      </c>
      <c r="H6" s="229" t="s">
        <v>448</v>
      </c>
    </row>
    <row r="7" spans="1:14" ht="56.25" customHeight="1">
      <c r="A7" s="41" t="s">
        <v>1</v>
      </c>
      <c r="B7" s="62" t="s">
        <v>219</v>
      </c>
      <c r="C7" s="193"/>
      <c r="D7" s="194"/>
      <c r="E7" s="280"/>
      <c r="F7" s="47"/>
      <c r="G7" s="47"/>
    </row>
    <row r="8" spans="1:14" ht="56.25" customHeight="1">
      <c r="A8" s="41" t="s">
        <v>2</v>
      </c>
      <c r="B8" s="61">
        <v>4020</v>
      </c>
      <c r="C8" s="197">
        <v>241125</v>
      </c>
      <c r="D8" s="189">
        <v>20000</v>
      </c>
      <c r="E8" s="47">
        <v>123344</v>
      </c>
      <c r="F8" s="47">
        <f t="shared" ref="F8:F10" si="0">E8-D8</f>
        <v>103344</v>
      </c>
      <c r="G8" s="47">
        <f t="shared" ref="G8" si="1">E8/D8*100</f>
        <v>616.72</v>
      </c>
      <c r="N8" s="29"/>
    </row>
    <row r="9" spans="1:14" ht="56.25" customHeight="1">
      <c r="A9" s="41" t="s">
        <v>30</v>
      </c>
      <c r="B9" s="62">
        <v>4030</v>
      </c>
      <c r="C9" s="190">
        <v>18599</v>
      </c>
      <c r="D9" s="39"/>
      <c r="E9" s="280">
        <v>5016</v>
      </c>
      <c r="F9" s="47"/>
      <c r="G9" s="47"/>
      <c r="M9" s="29"/>
    </row>
    <row r="10" spans="1:14" ht="56.25" customHeight="1">
      <c r="A10" s="41" t="s">
        <v>3</v>
      </c>
      <c r="B10" s="61">
        <v>4040</v>
      </c>
      <c r="C10" s="197"/>
      <c r="D10" s="47"/>
      <c r="E10" s="47">
        <f>'3. Рух грошових коштів'!E42</f>
        <v>0</v>
      </c>
      <c r="F10" s="47">
        <f t="shared" si="0"/>
        <v>0</v>
      </c>
      <c r="G10" s="47"/>
    </row>
    <row r="11" spans="1:14" ht="56.25" customHeight="1">
      <c r="A11" s="41" t="s">
        <v>71</v>
      </c>
      <c r="B11" s="62">
        <v>4050</v>
      </c>
      <c r="C11" s="39"/>
      <c r="D11" s="39"/>
      <c r="E11" s="39"/>
      <c r="F11" s="39"/>
      <c r="G11" s="40"/>
    </row>
    <row r="12" spans="1:14">
      <c r="B12" s="28"/>
      <c r="C12" s="28"/>
      <c r="D12" s="28"/>
      <c r="E12" s="28"/>
      <c r="F12" s="28"/>
      <c r="G12" s="28"/>
    </row>
    <row r="13" spans="1:14">
      <c r="B13" s="28"/>
      <c r="C13" s="28"/>
      <c r="D13" s="28"/>
      <c r="E13" s="28"/>
      <c r="F13" s="28"/>
      <c r="G13" s="28"/>
    </row>
    <row r="14" spans="1:14" ht="19.5" customHeight="1">
      <c r="A14" s="30"/>
      <c r="B14" s="28"/>
      <c r="C14" s="28"/>
      <c r="D14" s="28"/>
      <c r="E14" s="28"/>
      <c r="F14" s="28"/>
      <c r="G14" s="28"/>
    </row>
    <row r="15" spans="1:14" s="186" customFormat="1" ht="20.100000000000001" customHeight="1">
      <c r="A15" s="147" t="str">
        <f>'фінплан - зведені показники'!A78</f>
        <v>В. о. директора КП "Інфо-Рада-Дніпро"</v>
      </c>
      <c r="B15" s="145"/>
      <c r="F15" s="495" t="s">
        <v>491</v>
      </c>
      <c r="G15" s="495"/>
      <c r="H15" s="282"/>
    </row>
    <row r="16" spans="1:14" s="44" customFormat="1" ht="19.5" customHeight="1">
      <c r="A16" s="35" t="s">
        <v>386</v>
      </c>
      <c r="C16" s="293" t="s">
        <v>79</v>
      </c>
      <c r="D16" s="293"/>
      <c r="E16" s="28"/>
      <c r="F16" s="293" t="s">
        <v>360</v>
      </c>
      <c r="G16" s="293"/>
    </row>
    <row r="17" spans="1:8">
      <c r="A17" s="45"/>
    </row>
    <row r="18" spans="1:8" ht="35.25" customHeight="1">
      <c r="A18" s="45"/>
    </row>
    <row r="19" spans="1:8" s="120" customFormat="1" ht="102" customHeight="1">
      <c r="A19" s="341"/>
      <c r="B19" s="341"/>
      <c r="C19" s="341"/>
      <c r="D19" s="341"/>
      <c r="E19" s="341"/>
      <c r="F19" s="341"/>
      <c r="G19" s="341"/>
      <c r="H19" s="341"/>
    </row>
    <row r="20" spans="1:8">
      <c r="A20" s="45"/>
    </row>
    <row r="21" spans="1:8">
      <c r="A21" s="45"/>
    </row>
    <row r="22" spans="1:8">
      <c r="A22" s="45"/>
    </row>
    <row r="23" spans="1:8">
      <c r="A23" s="45"/>
    </row>
    <row r="24" spans="1:8">
      <c r="A24" s="45"/>
    </row>
    <row r="25" spans="1:8">
      <c r="A25" s="45"/>
    </row>
    <row r="26" spans="1:8">
      <c r="A26" s="45"/>
    </row>
    <row r="27" spans="1:8">
      <c r="A27" s="45"/>
    </row>
    <row r="28" spans="1:8">
      <c r="A28" s="45"/>
    </row>
    <row r="29" spans="1:8">
      <c r="A29" s="45"/>
    </row>
    <row r="30" spans="1:8">
      <c r="A30" s="45"/>
    </row>
    <row r="31" spans="1:8">
      <c r="A31" s="45"/>
    </row>
    <row r="32" spans="1:8">
      <c r="A32" s="45"/>
    </row>
    <row r="33" spans="1:1">
      <c r="A33" s="45"/>
    </row>
    <row r="34" spans="1:1">
      <c r="A34" s="45"/>
    </row>
    <row r="35" spans="1:1">
      <c r="A35" s="45"/>
    </row>
    <row r="36" spans="1:1">
      <c r="A36" s="45"/>
    </row>
    <row r="37" spans="1:1">
      <c r="A37" s="45"/>
    </row>
    <row r="38" spans="1:1">
      <c r="A38" s="45"/>
    </row>
    <row r="39" spans="1:1">
      <c r="A39" s="45"/>
    </row>
    <row r="40" spans="1:1">
      <c r="A40" s="45"/>
    </row>
    <row r="41" spans="1:1">
      <c r="A41" s="45"/>
    </row>
    <row r="42" spans="1:1">
      <c r="A42" s="45"/>
    </row>
    <row r="43" spans="1:1">
      <c r="A43" s="45"/>
    </row>
    <row r="44" spans="1:1">
      <c r="A44" s="45"/>
    </row>
    <row r="45" spans="1:1">
      <c r="A45" s="45"/>
    </row>
    <row r="46" spans="1:1">
      <c r="A46" s="45"/>
    </row>
    <row r="47" spans="1:1">
      <c r="A47" s="45"/>
    </row>
    <row r="48" spans="1:1">
      <c r="A48" s="45"/>
    </row>
    <row r="49" spans="1:1">
      <c r="A49" s="45"/>
    </row>
    <row r="50" spans="1:1">
      <c r="A50" s="45"/>
    </row>
    <row r="51" spans="1:1">
      <c r="A51" s="45"/>
    </row>
    <row r="52" spans="1:1">
      <c r="A52" s="45"/>
    </row>
    <row r="53" spans="1:1">
      <c r="A53" s="45"/>
    </row>
    <row r="54" spans="1:1">
      <c r="A54" s="45"/>
    </row>
    <row r="55" spans="1:1">
      <c r="A55" s="45"/>
    </row>
    <row r="56" spans="1:1">
      <c r="A56" s="45"/>
    </row>
    <row r="57" spans="1:1">
      <c r="A57" s="45"/>
    </row>
    <row r="58" spans="1:1">
      <c r="A58" s="45"/>
    </row>
    <row r="59" spans="1:1">
      <c r="A59" s="45"/>
    </row>
    <row r="60" spans="1:1">
      <c r="A60" s="45"/>
    </row>
    <row r="61" spans="1:1">
      <c r="A61" s="45"/>
    </row>
    <row r="62" spans="1:1">
      <c r="A62" s="45"/>
    </row>
    <row r="63" spans="1:1">
      <c r="A63" s="45"/>
    </row>
    <row r="64" spans="1:1">
      <c r="A64" s="45"/>
    </row>
    <row r="65" spans="1:1">
      <c r="A65" s="45"/>
    </row>
    <row r="66" spans="1:1">
      <c r="A66" s="45"/>
    </row>
    <row r="67" spans="1:1">
      <c r="A67" s="45"/>
    </row>
    <row r="68" spans="1:1">
      <c r="A68" s="45"/>
    </row>
    <row r="69" spans="1:1">
      <c r="A69" s="45"/>
    </row>
    <row r="70" spans="1:1">
      <c r="A70" s="45"/>
    </row>
    <row r="71" spans="1:1">
      <c r="A71" s="45"/>
    </row>
    <row r="72" spans="1:1">
      <c r="A72" s="45"/>
    </row>
    <row r="73" spans="1:1">
      <c r="A73" s="45"/>
    </row>
    <row r="74" spans="1:1">
      <c r="A74" s="45"/>
    </row>
    <row r="75" spans="1:1">
      <c r="A75" s="45"/>
    </row>
    <row r="76" spans="1:1">
      <c r="A76" s="45"/>
    </row>
    <row r="77" spans="1:1">
      <c r="A77" s="45"/>
    </row>
    <row r="78" spans="1:1">
      <c r="A78" s="45"/>
    </row>
    <row r="79" spans="1:1">
      <c r="A79" s="45"/>
    </row>
    <row r="80" spans="1:1">
      <c r="A80" s="45"/>
    </row>
    <row r="81" spans="1:1">
      <c r="A81" s="45"/>
    </row>
    <row r="82" spans="1:1">
      <c r="A82" s="45"/>
    </row>
    <row r="83" spans="1:1">
      <c r="A83" s="45"/>
    </row>
    <row r="84" spans="1:1">
      <c r="A84" s="45"/>
    </row>
    <row r="85" spans="1:1">
      <c r="A85" s="45"/>
    </row>
    <row r="86" spans="1:1">
      <c r="A86" s="45"/>
    </row>
    <row r="87" spans="1:1">
      <c r="A87" s="45"/>
    </row>
    <row r="88" spans="1:1">
      <c r="A88" s="45"/>
    </row>
    <row r="89" spans="1:1">
      <c r="A89" s="45"/>
    </row>
    <row r="90" spans="1:1">
      <c r="A90" s="45"/>
    </row>
    <row r="91" spans="1:1">
      <c r="A91" s="45"/>
    </row>
    <row r="92" spans="1:1">
      <c r="A92" s="45"/>
    </row>
    <row r="93" spans="1:1">
      <c r="A93" s="45"/>
    </row>
    <row r="94" spans="1:1">
      <c r="A94" s="45"/>
    </row>
    <row r="95" spans="1:1">
      <c r="A95" s="45"/>
    </row>
    <row r="96" spans="1:1">
      <c r="A96" s="45"/>
    </row>
    <row r="97" spans="1:1">
      <c r="A97" s="45"/>
    </row>
    <row r="98" spans="1:1">
      <c r="A98" s="45"/>
    </row>
    <row r="99" spans="1:1">
      <c r="A99" s="45"/>
    </row>
    <row r="100" spans="1:1">
      <c r="A100" s="45"/>
    </row>
    <row r="101" spans="1:1">
      <c r="A101" s="45"/>
    </row>
    <row r="102" spans="1:1">
      <c r="A102" s="45"/>
    </row>
    <row r="103" spans="1:1">
      <c r="A103" s="45"/>
    </row>
    <row r="104" spans="1:1">
      <c r="A104" s="45"/>
    </row>
    <row r="105" spans="1:1">
      <c r="A105" s="45"/>
    </row>
    <row r="106" spans="1:1">
      <c r="A106" s="45"/>
    </row>
    <row r="107" spans="1:1">
      <c r="A107" s="45"/>
    </row>
    <row r="108" spans="1:1">
      <c r="A108" s="45"/>
    </row>
    <row r="109" spans="1:1">
      <c r="A109" s="45"/>
    </row>
    <row r="110" spans="1:1">
      <c r="A110" s="45"/>
    </row>
    <row r="111" spans="1:1">
      <c r="A111" s="45"/>
    </row>
    <row r="112" spans="1:1">
      <c r="A112" s="45"/>
    </row>
    <row r="113" spans="1:1">
      <c r="A113" s="45"/>
    </row>
    <row r="114" spans="1:1">
      <c r="A114" s="45"/>
    </row>
    <row r="115" spans="1:1">
      <c r="A115" s="45"/>
    </row>
    <row r="116" spans="1:1">
      <c r="A116" s="45"/>
    </row>
    <row r="117" spans="1:1">
      <c r="A117" s="45"/>
    </row>
    <row r="118" spans="1:1">
      <c r="A118" s="45"/>
    </row>
    <row r="119" spans="1:1">
      <c r="A119" s="45"/>
    </row>
    <row r="120" spans="1:1">
      <c r="A120" s="45"/>
    </row>
    <row r="121" spans="1:1">
      <c r="A121" s="45"/>
    </row>
    <row r="122" spans="1:1">
      <c r="A122" s="45"/>
    </row>
    <row r="123" spans="1:1">
      <c r="A123" s="45"/>
    </row>
    <row r="124" spans="1:1">
      <c r="A124" s="45"/>
    </row>
    <row r="125" spans="1:1">
      <c r="A125" s="45"/>
    </row>
    <row r="126" spans="1:1">
      <c r="A126" s="45"/>
    </row>
    <row r="127" spans="1:1">
      <c r="A127" s="45"/>
    </row>
    <row r="128" spans="1:1">
      <c r="A128" s="45"/>
    </row>
    <row r="129" spans="1:1">
      <c r="A129" s="45"/>
    </row>
    <row r="130" spans="1:1">
      <c r="A130" s="45"/>
    </row>
    <row r="131" spans="1:1">
      <c r="A131" s="45"/>
    </row>
    <row r="132" spans="1:1">
      <c r="A132" s="45"/>
    </row>
    <row r="133" spans="1:1">
      <c r="A133" s="45"/>
    </row>
    <row r="134" spans="1:1">
      <c r="A134" s="45"/>
    </row>
    <row r="135" spans="1:1">
      <c r="A135" s="45"/>
    </row>
    <row r="136" spans="1:1">
      <c r="A136" s="45"/>
    </row>
    <row r="137" spans="1:1">
      <c r="A137" s="45"/>
    </row>
    <row r="138" spans="1:1">
      <c r="A138" s="45"/>
    </row>
    <row r="139" spans="1:1">
      <c r="A139" s="45"/>
    </row>
    <row r="140" spans="1:1">
      <c r="A140" s="45"/>
    </row>
    <row r="141" spans="1:1">
      <c r="A141" s="45"/>
    </row>
    <row r="142" spans="1:1">
      <c r="A142" s="45"/>
    </row>
    <row r="143" spans="1:1">
      <c r="A143" s="45"/>
    </row>
    <row r="144" spans="1:1">
      <c r="A144" s="45"/>
    </row>
    <row r="145" spans="1:1">
      <c r="A145" s="45"/>
    </row>
    <row r="146" spans="1:1">
      <c r="A146" s="45"/>
    </row>
    <row r="147" spans="1:1">
      <c r="A147" s="45"/>
    </row>
    <row r="148" spans="1:1">
      <c r="A148" s="45"/>
    </row>
    <row r="149" spans="1:1">
      <c r="A149" s="45"/>
    </row>
    <row r="150" spans="1:1">
      <c r="A150" s="45"/>
    </row>
    <row r="151" spans="1:1">
      <c r="A151" s="45"/>
    </row>
    <row r="152" spans="1:1">
      <c r="A152" s="45"/>
    </row>
    <row r="153" spans="1:1">
      <c r="A153" s="45"/>
    </row>
    <row r="154" spans="1:1">
      <c r="A154" s="45"/>
    </row>
    <row r="155" spans="1:1">
      <c r="A155" s="45"/>
    </row>
    <row r="156" spans="1:1">
      <c r="A156" s="45"/>
    </row>
    <row r="157" spans="1:1">
      <c r="A157" s="45"/>
    </row>
    <row r="158" spans="1:1">
      <c r="A158" s="45"/>
    </row>
    <row r="159" spans="1:1">
      <c r="A159" s="45"/>
    </row>
    <row r="160" spans="1:1">
      <c r="A160" s="45"/>
    </row>
    <row r="161" spans="1:1">
      <c r="A161" s="45"/>
    </row>
    <row r="162" spans="1:1">
      <c r="A162" s="45"/>
    </row>
    <row r="163" spans="1:1">
      <c r="A163" s="45"/>
    </row>
    <row r="164" spans="1:1">
      <c r="A164" s="45"/>
    </row>
    <row r="165" spans="1:1">
      <c r="A165" s="45"/>
    </row>
    <row r="166" spans="1:1">
      <c r="A166" s="45"/>
    </row>
    <row r="167" spans="1:1">
      <c r="A167" s="45"/>
    </row>
    <row r="168" spans="1:1">
      <c r="A168" s="45"/>
    </row>
    <row r="169" spans="1:1">
      <c r="A169" s="45"/>
    </row>
    <row r="170" spans="1:1">
      <c r="A170" s="45"/>
    </row>
    <row r="171" spans="1:1">
      <c r="A171" s="45"/>
    </row>
    <row r="172" spans="1:1">
      <c r="A172" s="45"/>
    </row>
    <row r="173" spans="1:1">
      <c r="A173" s="45"/>
    </row>
    <row r="174" spans="1:1">
      <c r="A174" s="45"/>
    </row>
    <row r="175" spans="1:1">
      <c r="A175" s="45"/>
    </row>
    <row r="176" spans="1:1">
      <c r="A176" s="45"/>
    </row>
    <row r="177" spans="1:1">
      <c r="A177" s="45"/>
    </row>
    <row r="178" spans="1:1">
      <c r="A178" s="45"/>
    </row>
    <row r="179" spans="1:1">
      <c r="A179" s="45"/>
    </row>
    <row r="180" spans="1:1">
      <c r="A180" s="45"/>
    </row>
    <row r="181" spans="1:1">
      <c r="A181" s="45"/>
    </row>
    <row r="182" spans="1:1">
      <c r="A182" s="45"/>
    </row>
  </sheetData>
  <mergeCells count="10">
    <mergeCell ref="A19:H19"/>
    <mergeCell ref="F16:G16"/>
    <mergeCell ref="A3:A4"/>
    <mergeCell ref="A1:G1"/>
    <mergeCell ref="B3:B4"/>
    <mergeCell ref="A2:G2"/>
    <mergeCell ref="C3:C4"/>
    <mergeCell ref="D3:G3"/>
    <mergeCell ref="C16:D16"/>
    <mergeCell ref="F15:G15"/>
  </mergeCells>
  <phoneticPr fontId="0" type="noConversion"/>
  <pageMargins left="0.78740157480314965" right="0.39370078740157483" top="0.59055118110236227" bottom="0.59055118110236227" header="0.27559055118110237" footer="0.31496062992125984"/>
  <pageSetup paperSize="9" scale="50" firstPageNumber="9" orientation="portrait" useFirstPageNumber="1" r:id="rId1"/>
  <headerFooter alignWithMargins="0"/>
  <ignoredErrors>
    <ignoredError sqref="B7" numberStoredAsText="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28"/>
  <sheetViews>
    <sheetView view="pageBreakPreview" topLeftCell="A16" zoomScale="60" zoomScaleNormal="75" workbookViewId="0">
      <selection activeCell="B24" sqref="B24:D24"/>
    </sheetView>
  </sheetViews>
  <sheetFormatPr defaultRowHeight="20.25"/>
  <cols>
    <col min="1" max="1" width="87.28515625" style="64" customWidth="1"/>
    <col min="2" max="2" width="16.5703125" style="64" customWidth="1"/>
    <col min="3" max="3" width="19.7109375" style="64" customWidth="1"/>
    <col min="4" max="4" width="20" style="64" customWidth="1"/>
    <col min="5" max="5" width="19.7109375" style="64" customWidth="1"/>
    <col min="6" max="6" width="39" style="64" customWidth="1"/>
    <col min="7" max="7" width="9.5703125" style="64" customWidth="1"/>
    <col min="8" max="8" width="9.140625" style="64"/>
    <col min="9" max="9" width="27.140625" style="64" customWidth="1"/>
    <col min="10" max="16384" width="9.140625" style="64"/>
  </cols>
  <sheetData>
    <row r="1" spans="1:6" ht="19.5" customHeight="1">
      <c r="A1" s="350" t="s">
        <v>375</v>
      </c>
      <c r="B1" s="350"/>
      <c r="C1" s="350"/>
      <c r="D1" s="350"/>
      <c r="E1" s="350"/>
      <c r="F1" s="350"/>
    </row>
    <row r="2" spans="1:6" ht="24" customHeight="1"/>
    <row r="3" spans="1:6" ht="36" customHeight="1">
      <c r="A3" s="351" t="s">
        <v>281</v>
      </c>
      <c r="B3" s="351" t="s">
        <v>0</v>
      </c>
      <c r="C3" s="351" t="s">
        <v>99</v>
      </c>
      <c r="D3" s="345" t="s">
        <v>354</v>
      </c>
      <c r="E3" s="353" t="s">
        <v>352</v>
      </c>
      <c r="F3" s="351" t="s">
        <v>319</v>
      </c>
    </row>
    <row r="4" spans="1:6" ht="36" customHeight="1">
      <c r="A4" s="352"/>
      <c r="B4" s="352"/>
      <c r="C4" s="352"/>
      <c r="D4" s="345"/>
      <c r="E4" s="354"/>
      <c r="F4" s="352"/>
    </row>
    <row r="5" spans="1:6" ht="20.25" customHeight="1">
      <c r="A5" s="65">
        <v>1</v>
      </c>
      <c r="B5" s="65">
        <v>2</v>
      </c>
      <c r="C5" s="65">
        <v>3</v>
      </c>
      <c r="D5" s="65">
        <v>4</v>
      </c>
      <c r="E5" s="65">
        <v>5</v>
      </c>
      <c r="F5" s="65">
        <v>6</v>
      </c>
    </row>
    <row r="6" spans="1:6">
      <c r="A6" s="347" t="s">
        <v>185</v>
      </c>
      <c r="B6" s="348"/>
      <c r="C6" s="348"/>
      <c r="D6" s="348"/>
      <c r="E6" s="348"/>
      <c r="F6" s="349"/>
    </row>
    <row r="7" spans="1:6" ht="63.75" customHeight="1">
      <c r="A7" s="262" t="s">
        <v>348</v>
      </c>
      <c r="B7" s="255">
        <v>5000</v>
      </c>
      <c r="C7" s="66" t="s">
        <v>339</v>
      </c>
      <c r="D7" s="67">
        <f>'фінплан - зведені показники'!C33/'фінплан - зведені показники'!C31*100%</f>
        <v>1</v>
      </c>
      <c r="E7" s="67">
        <f>'фінплан - зведені показники'!E33/'фінплан - зведені показники'!E31*100%</f>
        <v>1</v>
      </c>
      <c r="F7" s="68"/>
    </row>
    <row r="8" spans="1:6" ht="63.75" customHeight="1">
      <c r="A8" s="262" t="s">
        <v>349</v>
      </c>
      <c r="B8" s="255">
        <v>5010</v>
      </c>
      <c r="C8" s="66" t="s">
        <v>339</v>
      </c>
      <c r="D8" s="67">
        <f>'фінплан - зведені показники'!C38/'фінплан - зведені показники'!C31*100%</f>
        <v>0.11176711973134354</v>
      </c>
      <c r="E8" s="67">
        <f>'фінплан - зведені показники'!E38/'фінплан - зведені показники'!E31*100%</f>
        <v>7.3468414480330826E-2</v>
      </c>
      <c r="F8" s="68"/>
    </row>
    <row r="9" spans="1:6" ht="60.75" customHeight="1">
      <c r="A9" s="69" t="s">
        <v>388</v>
      </c>
      <c r="B9" s="255">
        <v>5020</v>
      </c>
      <c r="C9" s="66" t="s">
        <v>339</v>
      </c>
      <c r="D9" s="67">
        <f>'фінплан - зведені показники'!C44/'фінплан - зведені показники'!C70</f>
        <v>0</v>
      </c>
      <c r="E9" s="67">
        <f>'фінплан - зведені показники'!E44/'фінплан - зведені показники'!E70</f>
        <v>0</v>
      </c>
      <c r="F9" s="68" t="s">
        <v>340</v>
      </c>
    </row>
    <row r="10" spans="1:6" ht="63.75" customHeight="1">
      <c r="A10" s="69" t="s">
        <v>326</v>
      </c>
      <c r="B10" s="255">
        <v>5030</v>
      </c>
      <c r="C10" s="66" t="s">
        <v>339</v>
      </c>
      <c r="D10" s="67">
        <f>'фінплан - зведені показники'!C44/'фінплан - зведені показники'!C76</f>
        <v>0</v>
      </c>
      <c r="E10" s="67">
        <f>'фінплан - зведені показники'!E44/'фінплан - зведені показники'!E76</f>
        <v>0</v>
      </c>
      <c r="F10" s="68"/>
    </row>
    <row r="11" spans="1:6" ht="68.25" customHeight="1">
      <c r="A11" s="69" t="s">
        <v>327</v>
      </c>
      <c r="B11" s="255">
        <v>5040</v>
      </c>
      <c r="C11" s="66" t="s">
        <v>100</v>
      </c>
      <c r="D11" s="67">
        <f>'фінплан - зведені показники'!C44/'фінплан - зведені показники'!C31</f>
        <v>0</v>
      </c>
      <c r="E11" s="67">
        <f>'фінплан - зведені показники'!E44/'фінплан - зведені показники'!E31</f>
        <v>0</v>
      </c>
      <c r="F11" s="68" t="s">
        <v>341</v>
      </c>
    </row>
    <row r="12" spans="1:6" ht="42.75" customHeight="1">
      <c r="A12" s="347" t="s">
        <v>187</v>
      </c>
      <c r="B12" s="348"/>
      <c r="C12" s="348"/>
      <c r="D12" s="348"/>
      <c r="E12" s="348"/>
      <c r="F12" s="349"/>
    </row>
    <row r="13" spans="1:6" ht="82.5" customHeight="1">
      <c r="A13" s="68" t="s">
        <v>332</v>
      </c>
      <c r="B13" s="255">
        <v>5100</v>
      </c>
      <c r="C13" s="66"/>
      <c r="D13" s="272">
        <f>'фінплан - зведені показники'!C73/'фінплан - зведені показники'!C38</f>
        <v>0.91555522253858834</v>
      </c>
      <c r="E13" s="67">
        <f>'фінплан - зведені показники'!E73/'фінплан - зведені показники'!E38</f>
        <v>1.5345063204646396</v>
      </c>
      <c r="F13" s="68"/>
    </row>
    <row r="14" spans="1:6" ht="128.25" customHeight="1">
      <c r="A14" s="68" t="s">
        <v>328</v>
      </c>
      <c r="B14" s="255">
        <v>5110</v>
      </c>
      <c r="C14" s="66" t="s">
        <v>172</v>
      </c>
      <c r="D14" s="272">
        <f>'фінплан - зведені показники'!C76/'фінплан - зведені показники'!C73</f>
        <v>5.7870938702021446</v>
      </c>
      <c r="E14" s="67">
        <f>'фінплан - зведені показники'!E76/'фінплан - зведені показники'!E73</f>
        <v>7.8214404987198041</v>
      </c>
      <c r="F14" s="68" t="s">
        <v>342</v>
      </c>
    </row>
    <row r="15" spans="1:6" ht="171.75" customHeight="1">
      <c r="A15" s="68" t="s">
        <v>329</v>
      </c>
      <c r="B15" s="255">
        <v>5120</v>
      </c>
      <c r="C15" s="66" t="s">
        <v>172</v>
      </c>
      <c r="D15" s="272">
        <f>'фінплан - зведені показники'!C68/'фінплан - зведені показники'!C72</f>
        <v>0.54668958179883786</v>
      </c>
      <c r="E15" s="67">
        <f>'фінплан - зведені показники'!E68/'фінплан - зведені показники'!E72</f>
        <v>0.93493265056217301</v>
      </c>
      <c r="F15" s="68" t="s">
        <v>344</v>
      </c>
    </row>
    <row r="16" spans="1:6" ht="36.75" customHeight="1">
      <c r="A16" s="347" t="s">
        <v>186</v>
      </c>
      <c r="B16" s="348"/>
      <c r="C16" s="348"/>
      <c r="D16" s="348"/>
      <c r="E16" s="348"/>
      <c r="F16" s="349"/>
    </row>
    <row r="17" spans="1:9" ht="48" customHeight="1">
      <c r="A17" s="68" t="s">
        <v>330</v>
      </c>
      <c r="B17" s="255">
        <v>5200</v>
      </c>
      <c r="C17" s="66"/>
      <c r="D17" s="272">
        <f>'4. Кап. інвестиції'!C6/'1. Фін результат'!C109</f>
        <v>9.7304061141915188</v>
      </c>
      <c r="E17" s="67">
        <f>'4. Кап. інвестиції'!E6/'1. Фін результат'!E109</f>
        <v>10.963443799111719</v>
      </c>
      <c r="F17" s="68"/>
    </row>
    <row r="18" spans="1:9" ht="81" customHeight="1">
      <c r="A18" s="68" t="s">
        <v>361</v>
      </c>
      <c r="B18" s="255">
        <v>5210</v>
      </c>
      <c r="C18" s="66"/>
      <c r="D18" s="272">
        <f>'фінплан - зведені показники'!C61/'фінплан - зведені показники'!C31</f>
        <v>1.0875394651994406</v>
      </c>
      <c r="E18" s="67">
        <f>'фінплан - зведені показники'!E61/'фінплан - зведені показники'!E31</f>
        <v>0.80546683316495249</v>
      </c>
      <c r="F18" s="68"/>
    </row>
    <row r="19" spans="1:9" ht="65.25" customHeight="1">
      <c r="A19" s="68" t="s">
        <v>350</v>
      </c>
      <c r="B19" s="255">
        <v>5220</v>
      </c>
      <c r="C19" s="66" t="s">
        <v>339</v>
      </c>
      <c r="D19" s="272">
        <f>10809.7/48450.5</f>
        <v>0.22310812065922953</v>
      </c>
      <c r="E19" s="67">
        <f>27505.7/79887.2</f>
        <v>0.34430672247869498</v>
      </c>
      <c r="F19" s="68" t="s">
        <v>343</v>
      </c>
    </row>
    <row r="20" spans="1:9" ht="35.25" customHeight="1">
      <c r="A20" s="347" t="s">
        <v>331</v>
      </c>
      <c r="B20" s="348"/>
      <c r="C20" s="348"/>
      <c r="D20" s="348"/>
      <c r="E20" s="348"/>
      <c r="F20" s="349"/>
    </row>
    <row r="21" spans="1:9" ht="110.25" customHeight="1">
      <c r="A21" s="69" t="s">
        <v>351</v>
      </c>
      <c r="B21" s="255">
        <v>5300</v>
      </c>
      <c r="C21" s="66"/>
      <c r="D21" s="67"/>
      <c r="E21" s="67"/>
      <c r="F21" s="500"/>
    </row>
    <row r="22" spans="1:9">
      <c r="F22" s="501"/>
      <c r="G22" s="501"/>
    </row>
    <row r="23" spans="1:9" s="186" customFormat="1" ht="20.100000000000001" customHeight="1">
      <c r="A23" s="147" t="str">
        <f>'фінплан - зведені показники'!A78</f>
        <v>В. о. директора КП "Інфо-Рада-Дніпро"</v>
      </c>
      <c r="B23" s="145"/>
      <c r="E23" s="230"/>
      <c r="F23" s="494" t="s">
        <v>491</v>
      </c>
      <c r="G23" s="493"/>
      <c r="H23" s="282"/>
    </row>
    <row r="24" spans="1:9" s="44" customFormat="1" ht="20.100000000000001" customHeight="1">
      <c r="A24" s="35" t="s">
        <v>387</v>
      </c>
      <c r="B24" s="293" t="s">
        <v>79</v>
      </c>
      <c r="C24" s="293"/>
      <c r="D24" s="293"/>
      <c r="E24" s="293" t="s">
        <v>323</v>
      </c>
      <c r="F24" s="293"/>
      <c r="G24" s="28"/>
    </row>
    <row r="26" spans="1:9" ht="53.25" customHeight="1">
      <c r="I26" s="26"/>
    </row>
    <row r="27" spans="1:9" s="120" customFormat="1" ht="102" customHeight="1">
      <c r="A27" s="341"/>
      <c r="B27" s="341"/>
      <c r="C27" s="341"/>
      <c r="D27" s="341"/>
      <c r="E27" s="341"/>
      <c r="F27" s="341"/>
      <c r="G27" s="341"/>
      <c r="H27" s="341"/>
    </row>
    <row r="28" spans="1:9" s="44" customFormat="1">
      <c r="A28" s="35"/>
      <c r="B28" s="28"/>
      <c r="C28" s="293"/>
      <c r="D28" s="293"/>
      <c r="E28" s="28"/>
      <c r="F28" s="32"/>
    </row>
  </sheetData>
  <mergeCells count="15">
    <mergeCell ref="C28:D28"/>
    <mergeCell ref="A6:F6"/>
    <mergeCell ref="A12:F12"/>
    <mergeCell ref="A1:F1"/>
    <mergeCell ref="A3:A4"/>
    <mergeCell ref="B3:B4"/>
    <mergeCell ref="C3:C4"/>
    <mergeCell ref="F3:F4"/>
    <mergeCell ref="D3:D4"/>
    <mergeCell ref="E3:E4"/>
    <mergeCell ref="A16:F16"/>
    <mergeCell ref="B24:D24"/>
    <mergeCell ref="E24:F24"/>
    <mergeCell ref="A20:F20"/>
    <mergeCell ref="A27:H27"/>
  </mergeCells>
  <phoneticPr fontId="3" type="noConversion"/>
  <pageMargins left="0.78740157480314965" right="0.39370078740157483" top="0.59055118110236227" bottom="0.59055118110236227" header="0.11811023622047245" footer="0.31496062992125984"/>
  <pageSetup paperSize="9" scale="4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O92"/>
  <sheetViews>
    <sheetView tabSelected="1" view="pageBreakPreview" topLeftCell="A9" zoomScale="75" zoomScaleNormal="60" zoomScaleSheetLayoutView="75" workbookViewId="0">
      <selection activeCell="F80" sqref="F80:G80"/>
    </sheetView>
  </sheetViews>
  <sheetFormatPr defaultRowHeight="20.25" outlineLevelRow="1"/>
  <cols>
    <col min="1" max="1" width="44.85546875" style="44" customWidth="1"/>
    <col min="2" max="2" width="13.5703125" style="32" customWidth="1"/>
    <col min="3" max="3" width="18.5703125" style="44" customWidth="1"/>
    <col min="4" max="4" width="16.140625" style="44" customWidth="1"/>
    <col min="5" max="5" width="15.42578125" style="44" customWidth="1"/>
    <col min="6" max="6" width="16.5703125" style="44" customWidth="1"/>
    <col min="7" max="7" width="15.28515625" style="44" customWidth="1"/>
    <col min="8" max="8" width="16.5703125" style="44" customWidth="1"/>
    <col min="9" max="9" width="16.140625" style="44" customWidth="1"/>
    <col min="10" max="10" width="16.42578125" style="44" customWidth="1"/>
    <col min="11" max="11" width="16.5703125" style="44" customWidth="1"/>
    <col min="12" max="12" width="16.85546875" style="44" customWidth="1"/>
    <col min="13" max="15" width="16.7109375" style="44" customWidth="1"/>
    <col min="16" max="16384" width="9.140625" style="44"/>
  </cols>
  <sheetData>
    <row r="1" spans="1:15" ht="18.75" hidden="1" customHeight="1" outlineLevel="1">
      <c r="N1" s="416" t="s">
        <v>236</v>
      </c>
      <c r="O1" s="416"/>
    </row>
    <row r="2" spans="1:15" hidden="1" outlineLevel="1">
      <c r="N2" s="416" t="s">
        <v>256</v>
      </c>
      <c r="O2" s="416"/>
    </row>
    <row r="3" spans="1:15" collapsed="1">
      <c r="A3" s="417" t="s">
        <v>489</v>
      </c>
      <c r="B3" s="417"/>
      <c r="C3" s="417"/>
      <c r="D3" s="417"/>
      <c r="E3" s="417"/>
      <c r="F3" s="417"/>
      <c r="G3" s="417"/>
      <c r="H3" s="417"/>
      <c r="I3" s="417"/>
      <c r="J3" s="417"/>
      <c r="K3" s="417"/>
      <c r="L3" s="417"/>
      <c r="M3" s="417"/>
      <c r="N3" s="417"/>
      <c r="O3" s="417"/>
    </row>
    <row r="4" spans="1:15" ht="3.75" customHeight="1">
      <c r="A4" s="417"/>
      <c r="B4" s="417"/>
      <c r="C4" s="417"/>
      <c r="D4" s="417"/>
      <c r="E4" s="417"/>
      <c r="F4" s="417"/>
      <c r="G4" s="417"/>
      <c r="H4" s="417"/>
      <c r="I4" s="417"/>
      <c r="J4" s="417"/>
      <c r="K4" s="417"/>
      <c r="L4" s="417"/>
      <c r="M4" s="417"/>
      <c r="N4" s="417"/>
      <c r="O4" s="417"/>
    </row>
    <row r="5" spans="1:15">
      <c r="A5" s="344" t="s">
        <v>479</v>
      </c>
      <c r="B5" s="344"/>
      <c r="C5" s="344"/>
      <c r="D5" s="344"/>
      <c r="E5" s="344"/>
      <c r="F5" s="344"/>
      <c r="G5" s="344"/>
      <c r="H5" s="344"/>
      <c r="I5" s="344"/>
      <c r="J5" s="344"/>
      <c r="K5" s="344"/>
      <c r="L5" s="344"/>
      <c r="M5" s="344"/>
      <c r="N5" s="344"/>
      <c r="O5" s="344"/>
    </row>
    <row r="6" spans="1:15" ht="14.25" customHeight="1">
      <c r="A6" s="293" t="s">
        <v>131</v>
      </c>
      <c r="B6" s="293"/>
      <c r="C6" s="293"/>
      <c r="D6" s="293"/>
      <c r="E6" s="293"/>
      <c r="F6" s="293"/>
      <c r="G6" s="293"/>
      <c r="H6" s="293"/>
      <c r="I6" s="293"/>
      <c r="J6" s="293"/>
      <c r="K6" s="293"/>
      <c r="L6" s="293"/>
      <c r="M6" s="293"/>
      <c r="N6" s="293"/>
      <c r="O6" s="293"/>
    </row>
    <row r="7" spans="1:15" ht="24.95" customHeight="1">
      <c r="A7" s="344" t="s">
        <v>376</v>
      </c>
      <c r="B7" s="344"/>
      <c r="C7" s="344"/>
      <c r="D7" s="344"/>
      <c r="E7" s="344"/>
      <c r="F7" s="344"/>
      <c r="G7" s="344"/>
      <c r="H7" s="344"/>
      <c r="I7" s="344"/>
      <c r="J7" s="344"/>
      <c r="K7" s="344"/>
      <c r="L7" s="344"/>
      <c r="M7" s="344"/>
      <c r="N7" s="344"/>
      <c r="O7" s="344"/>
    </row>
    <row r="8" spans="1:15" ht="9" customHeight="1">
      <c r="A8" s="43"/>
      <c r="B8" s="43"/>
      <c r="C8" s="43"/>
      <c r="D8" s="43"/>
      <c r="E8" s="43"/>
      <c r="F8" s="43"/>
      <c r="G8" s="43"/>
      <c r="H8" s="43"/>
      <c r="I8" s="43"/>
      <c r="J8" s="43"/>
      <c r="K8" s="43"/>
      <c r="L8" s="43"/>
      <c r="M8" s="43"/>
      <c r="N8" s="43"/>
      <c r="O8" s="43"/>
    </row>
    <row r="9" spans="1:15" ht="177.75" customHeight="1">
      <c r="A9" s="398" t="s">
        <v>485</v>
      </c>
      <c r="B9" s="399"/>
      <c r="C9" s="399"/>
      <c r="D9" s="399"/>
      <c r="E9" s="399"/>
      <c r="F9" s="399"/>
      <c r="G9" s="399"/>
      <c r="H9" s="399"/>
      <c r="I9" s="399"/>
      <c r="J9" s="399"/>
      <c r="K9" s="399"/>
      <c r="L9" s="399"/>
      <c r="M9" s="399"/>
      <c r="N9" s="399"/>
      <c r="O9" s="399"/>
    </row>
    <row r="10" spans="1:15" ht="24.75" customHeight="1">
      <c r="B10" s="221" t="s">
        <v>480</v>
      </c>
      <c r="C10" s="221"/>
      <c r="D10" s="221" t="s">
        <v>481</v>
      </c>
      <c r="E10" s="221"/>
      <c r="H10" s="221" t="s">
        <v>482</v>
      </c>
      <c r="I10" s="221"/>
    </row>
    <row r="11" spans="1:15" s="28" customFormat="1" ht="40.5" customHeight="1">
      <c r="A11" s="255" t="s">
        <v>281</v>
      </c>
      <c r="B11" s="345" t="s">
        <v>133</v>
      </c>
      <c r="C11" s="345"/>
      <c r="D11" s="345" t="s">
        <v>31</v>
      </c>
      <c r="E11" s="345"/>
      <c r="F11" s="345" t="s">
        <v>320</v>
      </c>
      <c r="G11" s="345"/>
      <c r="H11" s="345" t="s">
        <v>321</v>
      </c>
      <c r="I11" s="345"/>
      <c r="J11" s="345" t="s">
        <v>322</v>
      </c>
      <c r="K11" s="345"/>
      <c r="L11" s="345" t="s">
        <v>288</v>
      </c>
      <c r="M11" s="345"/>
      <c r="N11" s="345" t="s">
        <v>289</v>
      </c>
      <c r="O11" s="345"/>
    </row>
    <row r="12" spans="1:15" s="28" customFormat="1" ht="17.25" customHeight="1">
      <c r="A12" s="255">
        <v>1</v>
      </c>
      <c r="B12" s="368">
        <v>2</v>
      </c>
      <c r="C12" s="369"/>
      <c r="D12" s="368">
        <v>3</v>
      </c>
      <c r="E12" s="369"/>
      <c r="F12" s="368">
        <v>4</v>
      </c>
      <c r="G12" s="369"/>
      <c r="H12" s="368">
        <v>5</v>
      </c>
      <c r="I12" s="369"/>
      <c r="J12" s="368">
        <v>6</v>
      </c>
      <c r="K12" s="369"/>
      <c r="L12" s="368">
        <v>7</v>
      </c>
      <c r="M12" s="369"/>
      <c r="N12" s="345">
        <v>8</v>
      </c>
      <c r="O12" s="345"/>
    </row>
    <row r="13" spans="1:15" s="28" customFormat="1" ht="40.5" customHeight="1">
      <c r="A13" s="374" t="s">
        <v>132</v>
      </c>
      <c r="B13" s="375"/>
      <c r="C13" s="375"/>
      <c r="D13" s="375"/>
      <c r="E13" s="375"/>
      <c r="F13" s="375"/>
      <c r="G13" s="375"/>
      <c r="H13" s="375"/>
      <c r="I13" s="375"/>
      <c r="J13" s="375"/>
      <c r="K13" s="375"/>
      <c r="L13" s="375"/>
      <c r="M13" s="375"/>
      <c r="N13" s="375"/>
      <c r="O13" s="376"/>
    </row>
    <row r="14" spans="1:15" s="28" customFormat="1" ht="20.100000000000001" customHeight="1">
      <c r="A14" s="262" t="s">
        <v>290</v>
      </c>
      <c r="B14" s="364">
        <v>31</v>
      </c>
      <c r="C14" s="364"/>
      <c r="D14" s="364">
        <v>26</v>
      </c>
      <c r="E14" s="364"/>
      <c r="F14" s="364">
        <v>38</v>
      </c>
      <c r="G14" s="364"/>
      <c r="H14" s="364">
        <v>38</v>
      </c>
      <c r="I14" s="364"/>
      <c r="J14" s="364">
        <f>36-J16</f>
        <v>25</v>
      </c>
      <c r="K14" s="364"/>
      <c r="L14" s="364">
        <f>J14-H14</f>
        <v>-13</v>
      </c>
      <c r="M14" s="364"/>
      <c r="N14" s="372">
        <f>J14/H14*100</f>
        <v>65.789473684210535</v>
      </c>
      <c r="O14" s="372"/>
    </row>
    <row r="15" spans="1:15" s="28" customFormat="1" ht="20.100000000000001" customHeight="1">
      <c r="A15" s="262" t="s">
        <v>291</v>
      </c>
      <c r="B15" s="364"/>
      <c r="C15" s="364"/>
      <c r="D15" s="364"/>
      <c r="E15" s="364"/>
      <c r="F15" s="364"/>
      <c r="G15" s="364"/>
      <c r="H15" s="364"/>
      <c r="I15" s="364"/>
      <c r="J15" s="364"/>
      <c r="K15" s="364"/>
      <c r="L15" s="364">
        <f>J15-H15</f>
        <v>0</v>
      </c>
      <c r="M15" s="364"/>
      <c r="N15" s="372" t="e">
        <f>J15/H15*100</f>
        <v>#DIV/0!</v>
      </c>
      <c r="O15" s="372"/>
    </row>
    <row r="16" spans="1:15" s="28" customFormat="1" ht="20.100000000000001" customHeight="1">
      <c r="A16" s="262" t="s">
        <v>292</v>
      </c>
      <c r="B16" s="364">
        <v>23</v>
      </c>
      <c r="C16" s="364"/>
      <c r="D16" s="364">
        <v>13</v>
      </c>
      <c r="E16" s="364"/>
      <c r="F16" s="364">
        <v>31</v>
      </c>
      <c r="G16" s="364"/>
      <c r="H16" s="364">
        <v>31</v>
      </c>
      <c r="I16" s="364"/>
      <c r="J16" s="364">
        <v>11</v>
      </c>
      <c r="K16" s="364"/>
      <c r="L16" s="364">
        <f>J16-H16</f>
        <v>-20</v>
      </c>
      <c r="M16" s="364"/>
      <c r="N16" s="372">
        <f>J16/H16*100</f>
        <v>35.483870967741936</v>
      </c>
      <c r="O16" s="372"/>
    </row>
    <row r="17" spans="1:15" s="28" customFormat="1" ht="20.100000000000001" customHeight="1">
      <c r="A17" s="262" t="s">
        <v>293</v>
      </c>
      <c r="B17" s="345"/>
      <c r="C17" s="345"/>
      <c r="D17" s="364"/>
      <c r="E17" s="364"/>
      <c r="F17" s="364"/>
      <c r="G17" s="364"/>
      <c r="H17" s="364"/>
      <c r="I17" s="364"/>
      <c r="J17" s="364"/>
      <c r="K17" s="364"/>
      <c r="L17" s="364"/>
      <c r="M17" s="364"/>
      <c r="N17" s="372"/>
      <c r="O17" s="372"/>
    </row>
    <row r="18" spans="1:15" s="28" customFormat="1" ht="20.100000000000001" customHeight="1">
      <c r="A18" s="262" t="s">
        <v>294</v>
      </c>
      <c r="B18" s="345"/>
      <c r="C18" s="345"/>
      <c r="D18" s="364"/>
      <c r="E18" s="364"/>
      <c r="F18" s="364"/>
      <c r="G18" s="364"/>
      <c r="H18" s="364"/>
      <c r="I18" s="364"/>
      <c r="J18" s="364"/>
      <c r="K18" s="364"/>
      <c r="L18" s="364"/>
      <c r="M18" s="364"/>
      <c r="N18" s="372"/>
      <c r="O18" s="372"/>
    </row>
    <row r="19" spans="1:15" s="28" customFormat="1" ht="20.100000000000001" customHeight="1">
      <c r="A19" s="262" t="s">
        <v>295</v>
      </c>
      <c r="B19" s="345"/>
      <c r="C19" s="345"/>
      <c r="D19" s="364"/>
      <c r="E19" s="364"/>
      <c r="F19" s="364"/>
      <c r="G19" s="364"/>
      <c r="H19" s="364"/>
      <c r="I19" s="364"/>
      <c r="J19" s="364"/>
      <c r="K19" s="364"/>
      <c r="L19" s="364"/>
      <c r="M19" s="364"/>
      <c r="N19" s="372"/>
      <c r="O19" s="372"/>
    </row>
    <row r="20" spans="1:15" s="28" customFormat="1" ht="42" customHeight="1">
      <c r="A20" s="374" t="s">
        <v>488</v>
      </c>
      <c r="B20" s="375"/>
      <c r="C20" s="375"/>
      <c r="D20" s="375"/>
      <c r="E20" s="375"/>
      <c r="F20" s="375"/>
      <c r="G20" s="375"/>
      <c r="H20" s="375"/>
      <c r="I20" s="375"/>
      <c r="J20" s="375"/>
      <c r="K20" s="375"/>
      <c r="L20" s="375"/>
      <c r="M20" s="375"/>
      <c r="N20" s="375"/>
      <c r="O20" s="376"/>
    </row>
    <row r="21" spans="1:15" s="28" customFormat="1" ht="20.100000000000001" customHeight="1">
      <c r="A21" s="281" t="s">
        <v>297</v>
      </c>
      <c r="B21" s="377">
        <v>562</v>
      </c>
      <c r="C21" s="378"/>
      <c r="D21" s="364">
        <v>569</v>
      </c>
      <c r="E21" s="364"/>
      <c r="F21" s="364">
        <v>293</v>
      </c>
      <c r="G21" s="364"/>
      <c r="H21" s="364">
        <f>F21/2</f>
        <v>146.5</v>
      </c>
      <c r="I21" s="364"/>
      <c r="J21" s="364">
        <v>270</v>
      </c>
      <c r="K21" s="364"/>
      <c r="L21" s="364">
        <f>J21-H21</f>
        <v>123.5</v>
      </c>
      <c r="M21" s="364"/>
      <c r="N21" s="372">
        <f>J21/H21*100</f>
        <v>184.30034129692834</v>
      </c>
      <c r="O21" s="372"/>
    </row>
    <row r="22" spans="1:15" s="28" customFormat="1" ht="40.5" customHeight="1">
      <c r="A22" s="281" t="s">
        <v>296</v>
      </c>
      <c r="B22" s="377">
        <v>13723</v>
      </c>
      <c r="C22" s="378"/>
      <c r="D22" s="364">
        <v>14282</v>
      </c>
      <c r="E22" s="364"/>
      <c r="F22" s="355">
        <v>16478</v>
      </c>
      <c r="G22" s="356"/>
      <c r="H22" s="355">
        <f>F22/2</f>
        <v>8239</v>
      </c>
      <c r="I22" s="356"/>
      <c r="J22" s="364">
        <f>'1. Фін результат'!E36-'6.1. Інша інфо_1'!J21:K21</f>
        <v>7752</v>
      </c>
      <c r="K22" s="364"/>
      <c r="L22" s="364">
        <f>J22-H22</f>
        <v>-487</v>
      </c>
      <c r="M22" s="364"/>
      <c r="N22" s="372">
        <f>J22/H22*100</f>
        <v>94.089088481611853</v>
      </c>
      <c r="O22" s="372"/>
    </row>
    <row r="23" spans="1:15" s="28" customFormat="1" ht="20.100000000000001" customHeight="1">
      <c r="A23" s="281" t="s">
        <v>298</v>
      </c>
      <c r="B23" s="345"/>
      <c r="C23" s="345"/>
      <c r="D23" s="372"/>
      <c r="E23" s="372"/>
      <c r="F23" s="364"/>
      <c r="G23" s="364"/>
      <c r="H23" s="364"/>
      <c r="I23" s="364"/>
      <c r="J23" s="364"/>
      <c r="K23" s="364"/>
      <c r="L23" s="364"/>
      <c r="M23" s="364"/>
      <c r="N23" s="372"/>
      <c r="O23" s="372"/>
    </row>
    <row r="24" spans="1:15" s="28" customFormat="1" ht="45" customHeight="1">
      <c r="A24" s="374" t="s">
        <v>333</v>
      </c>
      <c r="B24" s="375"/>
      <c r="C24" s="375"/>
      <c r="D24" s="375"/>
      <c r="E24" s="375"/>
      <c r="F24" s="375"/>
      <c r="G24" s="375"/>
      <c r="H24" s="375"/>
      <c r="I24" s="375"/>
      <c r="J24" s="375"/>
      <c r="K24" s="375"/>
      <c r="L24" s="375"/>
      <c r="M24" s="375"/>
      <c r="N24" s="375"/>
      <c r="O24" s="376"/>
    </row>
    <row r="25" spans="1:15" s="28" customFormat="1" ht="20.100000000000001" customHeight="1">
      <c r="A25" s="281" t="s">
        <v>297</v>
      </c>
      <c r="B25" s="414">
        <v>686</v>
      </c>
      <c r="C25" s="415"/>
      <c r="D25" s="364">
        <v>694</v>
      </c>
      <c r="E25" s="364"/>
      <c r="F25" s="364">
        <v>357</v>
      </c>
      <c r="G25" s="364"/>
      <c r="H25" s="364">
        <f>F25/2</f>
        <v>178.5</v>
      </c>
      <c r="I25" s="364"/>
      <c r="J25" s="364">
        <f>J21*1.22</f>
        <v>329.4</v>
      </c>
      <c r="K25" s="364"/>
      <c r="L25" s="364">
        <f>J25-H25</f>
        <v>150.89999999999998</v>
      </c>
      <c r="M25" s="364"/>
      <c r="N25" s="372">
        <f>J25/H25*100</f>
        <v>184.53781512605042</v>
      </c>
      <c r="O25" s="372"/>
    </row>
    <row r="26" spans="1:15" s="28" customFormat="1" ht="42.75" customHeight="1">
      <c r="A26" s="281" t="s">
        <v>296</v>
      </c>
      <c r="B26" s="414">
        <v>16703</v>
      </c>
      <c r="C26" s="415"/>
      <c r="D26" s="364">
        <v>17366</v>
      </c>
      <c r="E26" s="364"/>
      <c r="F26" s="364">
        <v>20104</v>
      </c>
      <c r="G26" s="364"/>
      <c r="H26" s="364">
        <f>F26/2</f>
        <v>10052</v>
      </c>
      <c r="I26" s="364"/>
      <c r="J26" s="364">
        <f>'1. Фін результат'!E36+'1. Фін результат'!E37-'6.1. Інша інфо_1'!J25:K25</f>
        <v>9424.6</v>
      </c>
      <c r="K26" s="364"/>
      <c r="L26" s="364">
        <f>J26-H26</f>
        <v>-627.39999999999964</v>
      </c>
      <c r="M26" s="364"/>
      <c r="N26" s="372">
        <f>J26/H26*100</f>
        <v>93.758456028651011</v>
      </c>
      <c r="O26" s="372"/>
    </row>
    <row r="27" spans="1:15" s="28" customFormat="1" ht="20.100000000000001" customHeight="1">
      <c r="A27" s="281" t="s">
        <v>298</v>
      </c>
      <c r="B27" s="345"/>
      <c r="C27" s="345"/>
      <c r="D27" s="372"/>
      <c r="E27" s="372"/>
      <c r="F27" s="364"/>
      <c r="G27" s="364"/>
      <c r="H27" s="364"/>
      <c r="I27" s="364"/>
      <c r="J27" s="364"/>
      <c r="K27" s="364"/>
      <c r="L27" s="364"/>
      <c r="M27" s="364"/>
      <c r="N27" s="372"/>
      <c r="O27" s="372"/>
    </row>
    <row r="28" spans="1:15" s="28" customFormat="1" ht="43.5" customHeight="1">
      <c r="A28" s="374" t="s">
        <v>299</v>
      </c>
      <c r="B28" s="375"/>
      <c r="C28" s="375"/>
      <c r="D28" s="375"/>
      <c r="E28" s="375"/>
      <c r="F28" s="375"/>
      <c r="G28" s="375"/>
      <c r="H28" s="375"/>
      <c r="I28" s="375"/>
      <c r="J28" s="375"/>
      <c r="K28" s="375"/>
      <c r="L28" s="375"/>
      <c r="M28" s="375"/>
      <c r="N28" s="375"/>
      <c r="O28" s="376"/>
    </row>
    <row r="29" spans="1:15" s="28" customFormat="1" ht="20.100000000000001" customHeight="1">
      <c r="A29" s="281" t="s">
        <v>297</v>
      </c>
      <c r="B29" s="379">
        <v>46833</v>
      </c>
      <c r="C29" s="380"/>
      <c r="D29" s="364">
        <v>47408</v>
      </c>
      <c r="E29" s="364"/>
      <c r="F29" s="364">
        <v>24417</v>
      </c>
      <c r="G29" s="364"/>
      <c r="H29" s="370">
        <v>24417</v>
      </c>
      <c r="I29" s="371"/>
      <c r="J29" s="364">
        <f>J21*1000/6</f>
        <v>45000</v>
      </c>
      <c r="K29" s="364"/>
      <c r="L29" s="364">
        <f>J29-H29</f>
        <v>20583</v>
      </c>
      <c r="M29" s="364"/>
      <c r="N29" s="372">
        <f>J29/H29*100</f>
        <v>184.29782528566165</v>
      </c>
      <c r="O29" s="372"/>
    </row>
    <row r="30" spans="1:15" s="28" customFormat="1" ht="45" customHeight="1">
      <c r="A30" s="281" t="s">
        <v>296</v>
      </c>
      <c r="B30" s="273"/>
      <c r="C30" s="274">
        <v>24861</v>
      </c>
      <c r="D30" s="364">
        <v>37106</v>
      </c>
      <c r="E30" s="364"/>
      <c r="F30" s="364">
        <v>29851</v>
      </c>
      <c r="G30" s="364"/>
      <c r="H30" s="370">
        <v>29851</v>
      </c>
      <c r="I30" s="371"/>
      <c r="J30" s="364">
        <f>J26*1000/3/36</f>
        <v>87264.814814814818</v>
      </c>
      <c r="K30" s="364"/>
      <c r="L30" s="364">
        <f>J30-H30</f>
        <v>57413.814814814818</v>
      </c>
      <c r="M30" s="364"/>
      <c r="N30" s="372">
        <f>J30/H30*100</f>
        <v>292.33464478514895</v>
      </c>
      <c r="O30" s="372"/>
    </row>
    <row r="31" spans="1:15" s="28" customFormat="1" ht="20.100000000000001" customHeight="1">
      <c r="A31" s="281" t="s">
        <v>298</v>
      </c>
      <c r="B31" s="345"/>
      <c r="C31" s="345"/>
      <c r="D31" s="373"/>
      <c r="E31" s="373"/>
      <c r="F31" s="364"/>
      <c r="G31" s="364"/>
      <c r="H31" s="364"/>
      <c r="I31" s="364"/>
      <c r="J31" s="364"/>
      <c r="K31" s="364"/>
      <c r="L31" s="364"/>
      <c r="M31" s="364"/>
      <c r="N31" s="372"/>
      <c r="O31" s="372"/>
    </row>
    <row r="32" spans="1:15" s="28" customFormat="1" ht="42.75" customHeight="1">
      <c r="A32" s="374" t="s">
        <v>300</v>
      </c>
      <c r="B32" s="375"/>
      <c r="C32" s="375"/>
      <c r="D32" s="375"/>
      <c r="E32" s="375"/>
      <c r="F32" s="375"/>
      <c r="G32" s="375"/>
      <c r="H32" s="375"/>
      <c r="I32" s="375"/>
      <c r="J32" s="375"/>
      <c r="K32" s="375"/>
      <c r="L32" s="375"/>
      <c r="M32" s="375"/>
      <c r="N32" s="375"/>
      <c r="O32" s="376"/>
    </row>
    <row r="33" spans="1:15" s="28" customFormat="1" ht="20.100000000000001" customHeight="1">
      <c r="A33" s="281" t="s">
        <v>297</v>
      </c>
      <c r="B33" s="381">
        <v>46833</v>
      </c>
      <c r="C33" s="382"/>
      <c r="D33" s="364">
        <v>47408</v>
      </c>
      <c r="E33" s="364"/>
      <c r="F33" s="364">
        <v>24417</v>
      </c>
      <c r="G33" s="364"/>
      <c r="H33" s="370">
        <f>H29</f>
        <v>24417</v>
      </c>
      <c r="I33" s="371"/>
      <c r="J33" s="364">
        <f>J29</f>
        <v>45000</v>
      </c>
      <c r="K33" s="364"/>
      <c r="L33" s="364">
        <f>J33-H33</f>
        <v>20583</v>
      </c>
      <c r="M33" s="364"/>
      <c r="N33" s="372">
        <f>J33/H33*100</f>
        <v>184.29782528566165</v>
      </c>
      <c r="O33" s="372"/>
    </row>
    <row r="34" spans="1:15" s="28" customFormat="1" ht="35.25" customHeight="1">
      <c r="A34" s="281" t="s">
        <v>296</v>
      </c>
      <c r="B34" s="362">
        <v>24861</v>
      </c>
      <c r="C34" s="363"/>
      <c r="D34" s="364">
        <v>37106</v>
      </c>
      <c r="E34" s="364"/>
      <c r="F34" s="364">
        <v>29851</v>
      </c>
      <c r="G34" s="364"/>
      <c r="H34" s="370">
        <f>H30</f>
        <v>29851</v>
      </c>
      <c r="I34" s="371"/>
      <c r="J34" s="364">
        <f>J30</f>
        <v>87264.814814814818</v>
      </c>
      <c r="K34" s="364"/>
      <c r="L34" s="364">
        <f>J34-H34</f>
        <v>57413.814814814818</v>
      </c>
      <c r="M34" s="364"/>
      <c r="N34" s="372">
        <f>J34/H34*100</f>
        <v>292.33464478514895</v>
      </c>
      <c r="O34" s="372"/>
    </row>
    <row r="35" spans="1:15" s="28" customFormat="1" ht="20.100000000000001" customHeight="1">
      <c r="A35" s="262" t="s">
        <v>298</v>
      </c>
      <c r="B35" s="345"/>
      <c r="C35" s="345"/>
      <c r="D35" s="373"/>
      <c r="E35" s="373"/>
      <c r="F35" s="364"/>
      <c r="G35" s="364"/>
      <c r="H35" s="364"/>
      <c r="I35" s="364"/>
      <c r="J35" s="364"/>
      <c r="K35" s="364"/>
      <c r="L35" s="364"/>
      <c r="M35" s="364"/>
      <c r="N35" s="372"/>
      <c r="O35" s="372"/>
    </row>
    <row r="36" spans="1:15" s="28" customFormat="1" ht="7.5" customHeight="1">
      <c r="A36" s="252"/>
      <c r="B36" s="252"/>
      <c r="C36" s="252"/>
      <c r="D36" s="70"/>
      <c r="E36" s="70"/>
      <c r="F36" s="70"/>
      <c r="G36" s="70"/>
      <c r="H36" s="70"/>
      <c r="I36" s="70"/>
      <c r="J36" s="70"/>
      <c r="K36" s="70"/>
      <c r="L36" s="70"/>
      <c r="M36" s="70"/>
      <c r="N36" s="63"/>
      <c r="O36" s="63"/>
    </row>
    <row r="37" spans="1:15" ht="22.5" customHeight="1">
      <c r="A37" s="401" t="s">
        <v>346</v>
      </c>
      <c r="B37" s="401"/>
      <c r="C37" s="401"/>
      <c r="D37" s="401"/>
      <c r="E37" s="401"/>
      <c r="F37" s="401"/>
      <c r="G37" s="401"/>
      <c r="H37" s="401"/>
      <c r="I37" s="401"/>
      <c r="J37" s="401"/>
      <c r="K37" s="401"/>
      <c r="L37" s="401"/>
      <c r="M37" s="401"/>
      <c r="N37" s="401"/>
      <c r="O37" s="401"/>
    </row>
    <row r="38" spans="1:15" ht="11.25" customHeight="1">
      <c r="A38" s="71"/>
      <c r="B38" s="71"/>
      <c r="C38" s="71"/>
      <c r="D38" s="71"/>
      <c r="E38" s="71"/>
      <c r="F38" s="71"/>
      <c r="G38" s="71"/>
      <c r="H38" s="71"/>
      <c r="I38" s="71"/>
      <c r="J38" s="263"/>
      <c r="K38" s="263"/>
      <c r="L38" s="263"/>
      <c r="M38" s="263"/>
      <c r="N38" s="263"/>
      <c r="O38" s="263"/>
    </row>
    <row r="39" spans="1:15" ht="30.75" customHeight="1">
      <c r="A39" s="405" t="s">
        <v>368</v>
      </c>
      <c r="B39" s="405"/>
      <c r="C39" s="405"/>
      <c r="D39" s="405"/>
      <c r="E39" s="405"/>
      <c r="F39" s="405"/>
      <c r="G39" s="405"/>
      <c r="H39" s="405"/>
      <c r="I39" s="405"/>
      <c r="J39" s="405"/>
      <c r="K39" s="405"/>
      <c r="L39" s="405"/>
      <c r="M39" s="405"/>
      <c r="N39" s="405"/>
      <c r="O39" s="405"/>
    </row>
    <row r="40" spans="1:15" ht="30.75" customHeight="1">
      <c r="A40" s="261" t="s">
        <v>134</v>
      </c>
      <c r="B40" s="402" t="s">
        <v>369</v>
      </c>
      <c r="C40" s="403"/>
      <c r="D40" s="403"/>
      <c r="E40" s="404"/>
      <c r="F40" s="365" t="s">
        <v>85</v>
      </c>
      <c r="G40" s="365"/>
      <c r="H40" s="365"/>
      <c r="I40" s="365"/>
      <c r="J40" s="365"/>
      <c r="K40" s="365"/>
      <c r="L40" s="365"/>
      <c r="M40" s="365"/>
      <c r="N40" s="365"/>
      <c r="O40" s="365"/>
    </row>
    <row r="41" spans="1:15" ht="17.25" customHeight="1">
      <c r="A41" s="261">
        <v>1</v>
      </c>
      <c r="B41" s="393">
        <v>2</v>
      </c>
      <c r="C41" s="394"/>
      <c r="D41" s="394"/>
      <c r="E41" s="394"/>
      <c r="F41" s="365">
        <v>3</v>
      </c>
      <c r="G41" s="365"/>
      <c r="H41" s="365"/>
      <c r="I41" s="365"/>
      <c r="J41" s="365"/>
      <c r="K41" s="365"/>
      <c r="L41" s="365"/>
      <c r="M41" s="365"/>
      <c r="N41" s="365"/>
      <c r="O41" s="365"/>
    </row>
    <row r="42" spans="1:15" ht="20.100000000000001" customHeight="1">
      <c r="A42" s="72"/>
      <c r="B42" s="385"/>
      <c r="C42" s="400"/>
      <c r="D42" s="400"/>
      <c r="E42" s="400"/>
      <c r="F42" s="384"/>
      <c r="G42" s="384"/>
      <c r="H42" s="384"/>
      <c r="I42" s="384"/>
      <c r="J42" s="384"/>
      <c r="K42" s="384"/>
      <c r="L42" s="384"/>
      <c r="M42" s="384"/>
      <c r="N42" s="384"/>
      <c r="O42" s="384"/>
    </row>
    <row r="43" spans="1:15" ht="20.100000000000001" hidden="1" customHeight="1" outlineLevel="1">
      <c r="A43" s="73"/>
      <c r="B43" s="74"/>
      <c r="C43" s="74"/>
      <c r="D43" s="74"/>
      <c r="E43" s="74"/>
      <c r="F43" s="75"/>
      <c r="G43" s="75"/>
      <c r="H43" s="75"/>
      <c r="I43" s="75"/>
      <c r="J43" s="75"/>
      <c r="K43" s="75"/>
      <c r="L43" s="75"/>
      <c r="M43" s="366" t="s">
        <v>236</v>
      </c>
      <c r="N43" s="366"/>
      <c r="O43" s="366"/>
    </row>
    <row r="44" spans="1:15" ht="20.100000000000001" hidden="1" customHeight="1" outlineLevel="1">
      <c r="A44" s="73"/>
      <c r="B44" s="74"/>
      <c r="C44" s="74"/>
      <c r="D44" s="74"/>
      <c r="E44" s="74"/>
      <c r="F44" s="75"/>
      <c r="G44" s="75"/>
      <c r="H44" s="75"/>
      <c r="I44" s="75"/>
      <c r="J44" s="75"/>
      <c r="K44" s="75"/>
      <c r="L44" s="75"/>
      <c r="M44" s="367" t="s">
        <v>287</v>
      </c>
      <c r="N44" s="367"/>
      <c r="O44" s="367"/>
    </row>
    <row r="45" spans="1:15" collapsed="1">
      <c r="A45" s="344" t="s">
        <v>246</v>
      </c>
      <c r="B45" s="344"/>
      <c r="C45" s="344"/>
      <c r="D45" s="344"/>
      <c r="E45" s="344"/>
      <c r="F45" s="344"/>
      <c r="G45" s="344"/>
      <c r="H45" s="344"/>
      <c r="I45" s="344"/>
      <c r="J45" s="344"/>
      <c r="K45" s="344"/>
      <c r="L45" s="344"/>
      <c r="M45" s="344"/>
      <c r="N45" s="344"/>
      <c r="O45" s="344"/>
    </row>
    <row r="46" spans="1:15">
      <c r="A46" s="263"/>
      <c r="B46" s="253"/>
      <c r="C46" s="263"/>
      <c r="D46" s="263"/>
      <c r="E46" s="263"/>
      <c r="F46" s="263"/>
      <c r="G46" s="263"/>
      <c r="H46" s="263"/>
      <c r="I46" s="263"/>
      <c r="J46" s="263"/>
      <c r="K46" s="263"/>
      <c r="L46" s="263"/>
      <c r="M46" s="263"/>
      <c r="N46" s="263"/>
      <c r="O46" s="263"/>
    </row>
    <row r="47" spans="1:15" ht="52.5" customHeight="1">
      <c r="A47" s="409" t="s">
        <v>281</v>
      </c>
      <c r="B47" s="410"/>
      <c r="C47" s="353"/>
      <c r="D47" s="345" t="s">
        <v>237</v>
      </c>
      <c r="E47" s="345"/>
      <c r="F47" s="345"/>
      <c r="G47" s="345" t="s">
        <v>233</v>
      </c>
      <c r="H47" s="345"/>
      <c r="I47" s="345"/>
      <c r="J47" s="345" t="s">
        <v>288</v>
      </c>
      <c r="K47" s="345"/>
      <c r="L47" s="345"/>
      <c r="M47" s="368" t="s">
        <v>289</v>
      </c>
      <c r="N47" s="369"/>
      <c r="O47" s="328" t="s">
        <v>313</v>
      </c>
    </row>
    <row r="48" spans="1:15" ht="189.75" customHeight="1">
      <c r="A48" s="411"/>
      <c r="B48" s="412"/>
      <c r="C48" s="354"/>
      <c r="D48" s="255" t="s">
        <v>316</v>
      </c>
      <c r="E48" s="255" t="s">
        <v>315</v>
      </c>
      <c r="F48" s="255" t="s">
        <v>314</v>
      </c>
      <c r="G48" s="255" t="s">
        <v>316</v>
      </c>
      <c r="H48" s="255" t="s">
        <v>315</v>
      </c>
      <c r="I48" s="255" t="s">
        <v>314</v>
      </c>
      <c r="J48" s="255" t="s">
        <v>316</v>
      </c>
      <c r="K48" s="255" t="s">
        <v>315</v>
      </c>
      <c r="L48" s="255" t="s">
        <v>314</v>
      </c>
      <c r="M48" s="255" t="s">
        <v>238</v>
      </c>
      <c r="N48" s="255" t="s">
        <v>239</v>
      </c>
      <c r="O48" s="413"/>
    </row>
    <row r="49" spans="1:15">
      <c r="A49" s="368">
        <v>1</v>
      </c>
      <c r="B49" s="390"/>
      <c r="C49" s="369"/>
      <c r="D49" s="255">
        <v>4</v>
      </c>
      <c r="E49" s="255">
        <v>5</v>
      </c>
      <c r="F49" s="255">
        <v>6</v>
      </c>
      <c r="G49" s="255">
        <v>7</v>
      </c>
      <c r="H49" s="258">
        <v>8</v>
      </c>
      <c r="I49" s="258">
        <v>9</v>
      </c>
      <c r="J49" s="258">
        <v>10</v>
      </c>
      <c r="K49" s="258">
        <v>11</v>
      </c>
      <c r="L49" s="258">
        <v>12</v>
      </c>
      <c r="M49" s="258">
        <v>13</v>
      </c>
      <c r="N49" s="258">
        <v>14</v>
      </c>
      <c r="O49" s="258">
        <v>15</v>
      </c>
    </row>
    <row r="50" spans="1:15">
      <c r="A50" s="368" t="s">
        <v>87</v>
      </c>
      <c r="B50" s="390"/>
      <c r="C50" s="369"/>
      <c r="D50" s="257">
        <f>'1. Фін результат'!D10</f>
        <v>28620</v>
      </c>
      <c r="E50" s="255"/>
      <c r="F50" s="255"/>
      <c r="G50" s="257">
        <f>'1. Фін результат'!E9</f>
        <v>159361</v>
      </c>
      <c r="H50" s="258"/>
      <c r="I50" s="258"/>
      <c r="J50" s="235">
        <f>G50-D50</f>
        <v>130741</v>
      </c>
      <c r="K50" s="258"/>
      <c r="L50" s="258"/>
      <c r="M50" s="236">
        <f>G50/D50*100</f>
        <v>556.81691125087355</v>
      </c>
      <c r="N50" s="258"/>
      <c r="O50" s="258"/>
    </row>
    <row r="51" spans="1:15" ht="20.100000000000001" customHeight="1">
      <c r="A51" s="406"/>
      <c r="B51" s="407"/>
      <c r="C51" s="408"/>
      <c r="D51" s="257"/>
      <c r="E51" s="257"/>
      <c r="F51" s="257"/>
      <c r="G51" s="257"/>
      <c r="H51" s="257"/>
      <c r="I51" s="257"/>
      <c r="J51" s="257"/>
      <c r="K51" s="257"/>
      <c r="L51" s="257"/>
      <c r="M51" s="259"/>
      <c r="N51" s="259"/>
      <c r="O51" s="257"/>
    </row>
    <row r="52" spans="1:15" ht="24.95" customHeight="1">
      <c r="A52" s="387" t="s">
        <v>58</v>
      </c>
      <c r="B52" s="388"/>
      <c r="C52" s="389"/>
      <c r="D52" s="257"/>
      <c r="E52" s="257"/>
      <c r="F52" s="76"/>
      <c r="G52" s="76"/>
      <c r="H52" s="76"/>
      <c r="I52" s="76"/>
      <c r="J52" s="76"/>
      <c r="K52" s="76"/>
      <c r="L52" s="76"/>
      <c r="M52" s="77"/>
      <c r="N52" s="77"/>
      <c r="O52" s="76"/>
    </row>
    <row r="53" spans="1:15">
      <c r="A53" s="29"/>
      <c r="B53" s="78"/>
      <c r="C53" s="78"/>
      <c r="D53" s="78"/>
      <c r="E53" s="78"/>
      <c r="F53" s="254"/>
      <c r="G53" s="254"/>
      <c r="H53" s="254"/>
      <c r="I53" s="43"/>
      <c r="J53" s="43"/>
      <c r="K53" s="43"/>
      <c r="L53" s="43"/>
      <c r="M53" s="43"/>
      <c r="N53" s="43"/>
      <c r="O53" s="43"/>
    </row>
    <row r="54" spans="1:15">
      <c r="A54" s="344" t="s">
        <v>75</v>
      </c>
      <c r="B54" s="344"/>
      <c r="C54" s="344"/>
      <c r="D54" s="344"/>
      <c r="E54" s="344"/>
      <c r="F54" s="344"/>
      <c r="G54" s="344"/>
      <c r="H54" s="344"/>
      <c r="I54" s="344"/>
      <c r="J54" s="344"/>
      <c r="K54" s="344"/>
      <c r="L54" s="344"/>
      <c r="M54" s="344"/>
      <c r="N54" s="344"/>
      <c r="O54" s="344"/>
    </row>
    <row r="55" spans="1:15">
      <c r="A55" s="263"/>
      <c r="B55" s="253"/>
      <c r="C55" s="263"/>
      <c r="D55" s="263"/>
      <c r="E55" s="263"/>
      <c r="F55" s="263"/>
      <c r="G55" s="263"/>
      <c r="H55" s="263"/>
      <c r="I55" s="263"/>
      <c r="J55" s="263"/>
      <c r="K55" s="263"/>
      <c r="L55" s="263"/>
      <c r="M55" s="263"/>
      <c r="N55" s="263"/>
      <c r="O55" s="263"/>
    </row>
    <row r="56" spans="1:15" ht="56.25" customHeight="1">
      <c r="A56" s="255" t="s">
        <v>123</v>
      </c>
      <c r="B56" s="345" t="s">
        <v>74</v>
      </c>
      <c r="C56" s="345"/>
      <c r="D56" s="345" t="s">
        <v>69</v>
      </c>
      <c r="E56" s="345"/>
      <c r="F56" s="345" t="s">
        <v>70</v>
      </c>
      <c r="G56" s="345"/>
      <c r="H56" s="345" t="s">
        <v>88</v>
      </c>
      <c r="I56" s="345"/>
      <c r="J56" s="345"/>
      <c r="K56" s="368" t="s">
        <v>86</v>
      </c>
      <c r="L56" s="369"/>
      <c r="M56" s="368" t="s">
        <v>36</v>
      </c>
      <c r="N56" s="390"/>
      <c r="O56" s="369"/>
    </row>
    <row r="57" spans="1:15">
      <c r="A57" s="258">
        <v>1</v>
      </c>
      <c r="B57" s="365">
        <v>2</v>
      </c>
      <c r="C57" s="365"/>
      <c r="D57" s="365">
        <v>3</v>
      </c>
      <c r="E57" s="365"/>
      <c r="F57" s="365">
        <v>4</v>
      </c>
      <c r="G57" s="365"/>
      <c r="H57" s="365">
        <v>5</v>
      </c>
      <c r="I57" s="365"/>
      <c r="J57" s="365"/>
      <c r="K57" s="365">
        <v>6</v>
      </c>
      <c r="L57" s="365"/>
      <c r="M57" s="393">
        <v>7</v>
      </c>
      <c r="N57" s="394"/>
      <c r="O57" s="395"/>
    </row>
    <row r="58" spans="1:15">
      <c r="A58" s="260"/>
      <c r="B58" s="384"/>
      <c r="C58" s="384"/>
      <c r="D58" s="364"/>
      <c r="E58" s="364"/>
      <c r="F58" s="372" t="s">
        <v>254</v>
      </c>
      <c r="G58" s="372"/>
      <c r="H58" s="383"/>
      <c r="I58" s="383"/>
      <c r="J58" s="383"/>
      <c r="K58" s="355"/>
      <c r="L58" s="356"/>
      <c r="M58" s="364"/>
      <c r="N58" s="364"/>
      <c r="O58" s="364"/>
    </row>
    <row r="59" spans="1:15">
      <c r="A59" s="260"/>
      <c r="B59" s="391"/>
      <c r="C59" s="392"/>
      <c r="D59" s="355"/>
      <c r="E59" s="356"/>
      <c r="F59" s="357"/>
      <c r="G59" s="358"/>
      <c r="H59" s="359"/>
      <c r="I59" s="360"/>
      <c r="J59" s="361"/>
      <c r="K59" s="355"/>
      <c r="L59" s="356"/>
      <c r="M59" s="355"/>
      <c r="N59" s="396"/>
      <c r="O59" s="356"/>
    </row>
    <row r="60" spans="1:15">
      <c r="A60" s="260"/>
      <c r="B60" s="385"/>
      <c r="C60" s="386"/>
      <c r="D60" s="355"/>
      <c r="E60" s="356"/>
      <c r="F60" s="357"/>
      <c r="G60" s="358"/>
      <c r="H60" s="359"/>
      <c r="I60" s="360"/>
      <c r="J60" s="361"/>
      <c r="K60" s="355"/>
      <c r="L60" s="356"/>
      <c r="M60" s="355"/>
      <c r="N60" s="396"/>
      <c r="O60" s="356"/>
    </row>
    <row r="61" spans="1:15">
      <c r="A61" s="260"/>
      <c r="B61" s="384"/>
      <c r="C61" s="384"/>
      <c r="D61" s="364"/>
      <c r="E61" s="364"/>
      <c r="F61" s="372"/>
      <c r="G61" s="372"/>
      <c r="H61" s="383"/>
      <c r="I61" s="383"/>
      <c r="J61" s="383"/>
      <c r="K61" s="355"/>
      <c r="L61" s="356"/>
      <c r="M61" s="364"/>
      <c r="N61" s="364"/>
      <c r="O61" s="364"/>
    </row>
    <row r="62" spans="1:15">
      <c r="A62" s="33" t="s">
        <v>58</v>
      </c>
      <c r="B62" s="365" t="s">
        <v>37</v>
      </c>
      <c r="C62" s="365"/>
      <c r="D62" s="365" t="s">
        <v>37</v>
      </c>
      <c r="E62" s="365"/>
      <c r="F62" s="365" t="s">
        <v>37</v>
      </c>
      <c r="G62" s="365"/>
      <c r="H62" s="383"/>
      <c r="I62" s="383"/>
      <c r="J62" s="383"/>
      <c r="K62" s="355"/>
      <c r="L62" s="356"/>
      <c r="M62" s="364"/>
      <c r="N62" s="364"/>
      <c r="O62" s="364"/>
    </row>
    <row r="63" spans="1:15">
      <c r="A63" s="254"/>
      <c r="B63" s="250"/>
      <c r="C63" s="250"/>
      <c r="D63" s="250"/>
      <c r="E63" s="250"/>
      <c r="F63" s="250"/>
      <c r="G63" s="250"/>
      <c r="H63" s="250"/>
      <c r="I63" s="250"/>
      <c r="J63" s="250"/>
      <c r="K63" s="256"/>
      <c r="L63" s="256"/>
      <c r="M63" s="256"/>
      <c r="N63" s="256"/>
      <c r="O63" s="256"/>
    </row>
    <row r="64" spans="1:15">
      <c r="A64" s="344" t="s">
        <v>76</v>
      </c>
      <c r="B64" s="344"/>
      <c r="C64" s="344"/>
      <c r="D64" s="344"/>
      <c r="E64" s="344"/>
      <c r="F64" s="344"/>
      <c r="G64" s="344"/>
      <c r="H64" s="344"/>
      <c r="I64" s="344"/>
      <c r="J64" s="344"/>
      <c r="K64" s="344"/>
      <c r="L64" s="344"/>
      <c r="M64" s="344"/>
      <c r="N64" s="344"/>
      <c r="O64" s="344"/>
    </row>
    <row r="65" spans="1:15" ht="3" customHeight="1">
      <c r="A65" s="43"/>
      <c r="B65" s="43"/>
      <c r="C65" s="43"/>
      <c r="D65" s="43"/>
      <c r="E65" s="43"/>
      <c r="F65" s="43"/>
      <c r="G65" s="43"/>
      <c r="H65" s="43"/>
      <c r="I65" s="79"/>
      <c r="J65" s="263"/>
      <c r="K65" s="263"/>
      <c r="L65" s="263"/>
      <c r="M65" s="263"/>
      <c r="N65" s="263"/>
      <c r="O65" s="263"/>
    </row>
    <row r="66" spans="1:15" ht="42.75" customHeight="1">
      <c r="A66" s="345" t="s">
        <v>68</v>
      </c>
      <c r="B66" s="345"/>
      <c r="C66" s="345"/>
      <c r="D66" s="345" t="s">
        <v>240</v>
      </c>
      <c r="E66" s="345"/>
      <c r="F66" s="345" t="s">
        <v>241</v>
      </c>
      <c r="G66" s="345"/>
      <c r="H66" s="345"/>
      <c r="I66" s="345"/>
      <c r="J66" s="345" t="s">
        <v>244</v>
      </c>
      <c r="K66" s="345"/>
      <c r="L66" s="345"/>
      <c r="M66" s="345"/>
      <c r="N66" s="345" t="s">
        <v>245</v>
      </c>
      <c r="O66" s="345"/>
    </row>
    <row r="67" spans="1:15" ht="42.75" customHeight="1">
      <c r="A67" s="345"/>
      <c r="B67" s="345"/>
      <c r="C67" s="345"/>
      <c r="D67" s="345"/>
      <c r="E67" s="345"/>
      <c r="F67" s="365" t="s">
        <v>242</v>
      </c>
      <c r="G67" s="365"/>
      <c r="H67" s="345" t="s">
        <v>243</v>
      </c>
      <c r="I67" s="345"/>
      <c r="J67" s="365" t="s">
        <v>242</v>
      </c>
      <c r="K67" s="365"/>
      <c r="L67" s="345" t="s">
        <v>243</v>
      </c>
      <c r="M67" s="345"/>
      <c r="N67" s="345"/>
      <c r="O67" s="345"/>
    </row>
    <row r="68" spans="1:15">
      <c r="A68" s="345">
        <v>1</v>
      </c>
      <c r="B68" s="345"/>
      <c r="C68" s="345"/>
      <c r="D68" s="368">
        <v>2</v>
      </c>
      <c r="E68" s="369"/>
      <c r="F68" s="368">
        <v>3</v>
      </c>
      <c r="G68" s="369"/>
      <c r="H68" s="393">
        <v>4</v>
      </c>
      <c r="I68" s="395"/>
      <c r="J68" s="393">
        <v>5</v>
      </c>
      <c r="K68" s="395"/>
      <c r="L68" s="393">
        <v>6</v>
      </c>
      <c r="M68" s="395"/>
      <c r="N68" s="393">
        <v>7</v>
      </c>
      <c r="O68" s="395"/>
    </row>
    <row r="69" spans="1:15" ht="20.100000000000001" customHeight="1">
      <c r="A69" s="397" t="s">
        <v>310</v>
      </c>
      <c r="B69" s="397"/>
      <c r="C69" s="397"/>
      <c r="D69" s="355"/>
      <c r="E69" s="356"/>
      <c r="F69" s="355"/>
      <c r="G69" s="356"/>
      <c r="H69" s="355"/>
      <c r="I69" s="356"/>
      <c r="J69" s="355"/>
      <c r="K69" s="356"/>
      <c r="L69" s="355"/>
      <c r="M69" s="356"/>
      <c r="N69" s="355"/>
      <c r="O69" s="356"/>
    </row>
    <row r="70" spans="1:15" ht="20.100000000000001" customHeight="1">
      <c r="A70" s="397" t="s">
        <v>102</v>
      </c>
      <c r="B70" s="397"/>
      <c r="C70" s="397"/>
      <c r="D70" s="355"/>
      <c r="E70" s="356"/>
      <c r="F70" s="355"/>
      <c r="G70" s="356"/>
      <c r="H70" s="355"/>
      <c r="I70" s="356"/>
      <c r="J70" s="355"/>
      <c r="K70" s="356"/>
      <c r="L70" s="355"/>
      <c r="M70" s="356"/>
      <c r="N70" s="355"/>
      <c r="O70" s="356"/>
    </row>
    <row r="71" spans="1:15" ht="20.100000000000001" customHeight="1">
      <c r="A71" s="397"/>
      <c r="B71" s="397"/>
      <c r="C71" s="397"/>
      <c r="D71" s="355"/>
      <c r="E71" s="356"/>
      <c r="F71" s="355"/>
      <c r="G71" s="356"/>
      <c r="H71" s="355"/>
      <c r="I71" s="356"/>
      <c r="J71" s="355"/>
      <c r="K71" s="356"/>
      <c r="L71" s="355"/>
      <c r="M71" s="356"/>
      <c r="N71" s="355"/>
      <c r="O71" s="356"/>
    </row>
    <row r="72" spans="1:15" ht="20.100000000000001" customHeight="1">
      <c r="A72" s="397" t="s">
        <v>311</v>
      </c>
      <c r="B72" s="397"/>
      <c r="C72" s="397"/>
      <c r="D72" s="355"/>
      <c r="E72" s="356"/>
      <c r="F72" s="355"/>
      <c r="G72" s="356"/>
      <c r="H72" s="355"/>
      <c r="I72" s="356"/>
      <c r="J72" s="355"/>
      <c r="K72" s="356"/>
      <c r="L72" s="355"/>
      <c r="M72" s="356"/>
      <c r="N72" s="355"/>
      <c r="O72" s="356"/>
    </row>
    <row r="73" spans="1:15" ht="20.100000000000001" customHeight="1">
      <c r="A73" s="397" t="s">
        <v>362</v>
      </c>
      <c r="B73" s="397"/>
      <c r="C73" s="397"/>
      <c r="D73" s="355"/>
      <c r="E73" s="356"/>
      <c r="F73" s="355"/>
      <c r="G73" s="356"/>
      <c r="H73" s="355"/>
      <c r="I73" s="356"/>
      <c r="J73" s="355"/>
      <c r="K73" s="356"/>
      <c r="L73" s="355"/>
      <c r="M73" s="356"/>
      <c r="N73" s="355"/>
      <c r="O73" s="356"/>
    </row>
    <row r="74" spans="1:15" ht="20.100000000000001" customHeight="1">
      <c r="A74" s="397"/>
      <c r="B74" s="397"/>
      <c r="C74" s="397"/>
      <c r="D74" s="355"/>
      <c r="E74" s="356"/>
      <c r="F74" s="355"/>
      <c r="G74" s="356"/>
      <c r="H74" s="355"/>
      <c r="I74" s="356"/>
      <c r="J74" s="355"/>
      <c r="K74" s="356"/>
      <c r="L74" s="355"/>
      <c r="M74" s="356"/>
      <c r="N74" s="355"/>
      <c r="O74" s="356"/>
    </row>
    <row r="75" spans="1:15" ht="20.100000000000001" customHeight="1">
      <c r="A75" s="397" t="s">
        <v>312</v>
      </c>
      <c r="B75" s="397"/>
      <c r="C75" s="397"/>
      <c r="D75" s="355"/>
      <c r="E75" s="356"/>
      <c r="F75" s="355"/>
      <c r="G75" s="356"/>
      <c r="H75" s="355"/>
      <c r="I75" s="356"/>
      <c r="J75" s="355"/>
      <c r="K75" s="356"/>
      <c r="L75" s="355"/>
      <c r="M75" s="356"/>
      <c r="N75" s="355"/>
      <c r="O75" s="356"/>
    </row>
    <row r="76" spans="1:15" ht="20.100000000000001" customHeight="1">
      <c r="A76" s="397" t="s">
        <v>102</v>
      </c>
      <c r="B76" s="397"/>
      <c r="C76" s="397"/>
      <c r="D76" s="355"/>
      <c r="E76" s="356"/>
      <c r="F76" s="355"/>
      <c r="G76" s="356"/>
      <c r="H76" s="355"/>
      <c r="I76" s="356"/>
      <c r="J76" s="355"/>
      <c r="K76" s="356"/>
      <c r="L76" s="355"/>
      <c r="M76" s="356"/>
      <c r="N76" s="355"/>
      <c r="O76" s="356"/>
    </row>
    <row r="77" spans="1:15" ht="20.100000000000001" customHeight="1">
      <c r="A77" s="397"/>
      <c r="B77" s="397"/>
      <c r="C77" s="397"/>
      <c r="D77" s="355"/>
      <c r="E77" s="356"/>
      <c r="F77" s="355"/>
      <c r="G77" s="356"/>
      <c r="H77" s="355"/>
      <c r="I77" s="356"/>
      <c r="J77" s="355"/>
      <c r="K77" s="356"/>
      <c r="L77" s="355"/>
      <c r="M77" s="356"/>
      <c r="N77" s="355"/>
      <c r="O77" s="356"/>
    </row>
    <row r="78" spans="1:15" ht="24.95" customHeight="1">
      <c r="A78" s="397" t="s">
        <v>58</v>
      </c>
      <c r="B78" s="397"/>
      <c r="C78" s="397"/>
      <c r="D78" s="355"/>
      <c r="E78" s="356"/>
      <c r="F78" s="355"/>
      <c r="G78" s="356"/>
      <c r="H78" s="355"/>
      <c r="I78" s="356"/>
      <c r="J78" s="355"/>
      <c r="K78" s="356"/>
      <c r="L78" s="355"/>
      <c r="M78" s="356"/>
      <c r="N78" s="355"/>
      <c r="O78" s="356"/>
    </row>
    <row r="79" spans="1:15">
      <c r="A79" s="263"/>
      <c r="B79" s="253"/>
      <c r="C79" s="80"/>
      <c r="D79" s="80"/>
      <c r="E79" s="80"/>
      <c r="F79" s="263"/>
      <c r="G79" s="263"/>
      <c r="H79" s="263"/>
      <c r="I79" s="263"/>
      <c r="J79" s="263"/>
      <c r="K79" s="263"/>
      <c r="L79" s="263"/>
      <c r="M79" s="263"/>
      <c r="N79" s="263"/>
      <c r="O79" s="263"/>
    </row>
    <row r="80" spans="1:15" s="186" customFormat="1" ht="20.100000000000001" customHeight="1">
      <c r="A80" s="496" t="str">
        <f>'фінплан - зведені показники'!A78</f>
        <v>В. о. директора КП "Інфо-Рада-Дніпро"</v>
      </c>
      <c r="B80" s="496"/>
      <c r="F80" s="495" t="s">
        <v>491</v>
      </c>
      <c r="G80" s="495"/>
      <c r="H80" s="282"/>
    </row>
    <row r="81" spans="3:5">
      <c r="C81" s="80"/>
      <c r="D81" s="80"/>
      <c r="E81" s="80"/>
    </row>
    <row r="82" spans="3:5">
      <c r="C82" s="80"/>
      <c r="D82" s="80"/>
      <c r="E82" s="80"/>
    </row>
    <row r="83" spans="3:5">
      <c r="C83" s="80"/>
      <c r="D83" s="80"/>
      <c r="E83" s="80"/>
    </row>
    <row r="84" spans="3:5">
      <c r="C84" s="80"/>
      <c r="D84" s="80"/>
      <c r="E84" s="80"/>
    </row>
    <row r="85" spans="3:5">
      <c r="C85" s="80"/>
      <c r="D85" s="80"/>
      <c r="E85" s="80"/>
    </row>
    <row r="86" spans="3:5">
      <c r="C86" s="80"/>
      <c r="D86" s="80"/>
      <c r="E86" s="80"/>
    </row>
    <row r="87" spans="3:5">
      <c r="C87" s="80"/>
      <c r="D87" s="80"/>
      <c r="E87" s="80"/>
    </row>
    <row r="88" spans="3:5">
      <c r="C88" s="80"/>
      <c r="D88" s="80"/>
      <c r="E88" s="80"/>
    </row>
    <row r="89" spans="3:5">
      <c r="C89" s="80"/>
      <c r="D89" s="80"/>
      <c r="E89" s="80"/>
    </row>
    <row r="90" spans="3:5">
      <c r="C90" s="80"/>
      <c r="D90" s="80"/>
      <c r="E90" s="80"/>
    </row>
    <row r="91" spans="3:5">
      <c r="C91" s="80"/>
      <c r="D91" s="80"/>
      <c r="E91" s="80"/>
    </row>
    <row r="92" spans="3:5">
      <c r="C92" s="80"/>
      <c r="D92" s="80"/>
      <c r="E92" s="80"/>
    </row>
  </sheetData>
  <mergeCells count="305">
    <mergeCell ref="A80:B80"/>
    <mergeCell ref="F80:G80"/>
    <mergeCell ref="O47:O48"/>
    <mergeCell ref="N17:O17"/>
    <mergeCell ref="B21:C21"/>
    <mergeCell ref="B25:C25"/>
    <mergeCell ref="B26:C26"/>
    <mergeCell ref="A5:O5"/>
    <mergeCell ref="A6:O6"/>
    <mergeCell ref="N1:O1"/>
    <mergeCell ref="N2:O2"/>
    <mergeCell ref="A3:O3"/>
    <mergeCell ref="A4:O4"/>
    <mergeCell ref="H12:I12"/>
    <mergeCell ref="J12:K12"/>
    <mergeCell ref="F14:G14"/>
    <mergeCell ref="F15:G15"/>
    <mergeCell ref="F11:G11"/>
    <mergeCell ref="F12:G12"/>
    <mergeCell ref="B12:C12"/>
    <mergeCell ref="N12:O12"/>
    <mergeCell ref="L14:M14"/>
    <mergeCell ref="N14:O14"/>
    <mergeCell ref="N11:O11"/>
    <mergeCell ref="D14:E14"/>
    <mergeCell ref="D15:E15"/>
    <mergeCell ref="J70:K70"/>
    <mergeCell ref="A66:C67"/>
    <mergeCell ref="H56:J56"/>
    <mergeCell ref="K56:L56"/>
    <mergeCell ref="M56:O56"/>
    <mergeCell ref="A7:O7"/>
    <mergeCell ref="A9:O9"/>
    <mergeCell ref="F42:O42"/>
    <mergeCell ref="B42:E42"/>
    <mergeCell ref="A37:O37"/>
    <mergeCell ref="F41:O41"/>
    <mergeCell ref="B41:E41"/>
    <mergeCell ref="F40:O40"/>
    <mergeCell ref="B40:E40"/>
    <mergeCell ref="A39:O39"/>
    <mergeCell ref="J15:K15"/>
    <mergeCell ref="L15:M15"/>
    <mergeCell ref="L16:M16"/>
    <mergeCell ref="L12:M12"/>
    <mergeCell ref="N16:O16"/>
    <mergeCell ref="A51:C51"/>
    <mergeCell ref="A50:C50"/>
    <mergeCell ref="D47:F47"/>
    <mergeCell ref="A47:C48"/>
    <mergeCell ref="A78:C78"/>
    <mergeCell ref="D71:E71"/>
    <mergeCell ref="F71:G71"/>
    <mergeCell ref="A76:C76"/>
    <mergeCell ref="D74:E74"/>
    <mergeCell ref="F74:G74"/>
    <mergeCell ref="A75:C75"/>
    <mergeCell ref="D75:E75"/>
    <mergeCell ref="F75:G75"/>
    <mergeCell ref="A77:C77"/>
    <mergeCell ref="D76:E76"/>
    <mergeCell ref="F76:G76"/>
    <mergeCell ref="A74:C74"/>
    <mergeCell ref="D72:E72"/>
    <mergeCell ref="F72:G72"/>
    <mergeCell ref="A72:C72"/>
    <mergeCell ref="A73:C73"/>
    <mergeCell ref="D73:E73"/>
    <mergeCell ref="A71:C71"/>
    <mergeCell ref="N76:O76"/>
    <mergeCell ref="N74:O74"/>
    <mergeCell ref="K60:L60"/>
    <mergeCell ref="H59:J59"/>
    <mergeCell ref="M60:O60"/>
    <mergeCell ref="J68:K68"/>
    <mergeCell ref="J66:M66"/>
    <mergeCell ref="J67:K67"/>
    <mergeCell ref="L67:M67"/>
    <mergeCell ref="N66:O67"/>
    <mergeCell ref="M62:O62"/>
    <mergeCell ref="L68:M68"/>
    <mergeCell ref="N68:O68"/>
    <mergeCell ref="M61:O61"/>
    <mergeCell ref="K62:L62"/>
    <mergeCell ref="K61:L61"/>
    <mergeCell ref="F66:I66"/>
    <mergeCell ref="F67:G67"/>
    <mergeCell ref="J76:K76"/>
    <mergeCell ref="L76:M76"/>
    <mergeCell ref="H76:I76"/>
    <mergeCell ref="H75:I75"/>
    <mergeCell ref="H73:I73"/>
    <mergeCell ref="J73:K73"/>
    <mergeCell ref="N78:O78"/>
    <mergeCell ref="D77:E77"/>
    <mergeCell ref="F77:G77"/>
    <mergeCell ref="H77:I77"/>
    <mergeCell ref="J77:K77"/>
    <mergeCell ref="L77:M77"/>
    <mergeCell ref="N77:O77"/>
    <mergeCell ref="D78:E78"/>
    <mergeCell ref="F78:G78"/>
    <mergeCell ref="H78:I78"/>
    <mergeCell ref="J78:K78"/>
    <mergeCell ref="L78:M78"/>
    <mergeCell ref="A69:C69"/>
    <mergeCell ref="A68:C68"/>
    <mergeCell ref="D68:E68"/>
    <mergeCell ref="F68:G68"/>
    <mergeCell ref="N70:O70"/>
    <mergeCell ref="N71:O71"/>
    <mergeCell ref="H74:I74"/>
    <mergeCell ref="H68:I68"/>
    <mergeCell ref="D69:E69"/>
    <mergeCell ref="H69:I69"/>
    <mergeCell ref="F69:G69"/>
    <mergeCell ref="L71:M71"/>
    <mergeCell ref="L73:M73"/>
    <mergeCell ref="J69:K69"/>
    <mergeCell ref="N72:O72"/>
    <mergeCell ref="L70:M70"/>
    <mergeCell ref="H71:I71"/>
    <mergeCell ref="J71:K71"/>
    <mergeCell ref="J72:K72"/>
    <mergeCell ref="N69:O69"/>
    <mergeCell ref="L74:M74"/>
    <mergeCell ref="D70:E70"/>
    <mergeCell ref="F70:G70"/>
    <mergeCell ref="J74:K74"/>
    <mergeCell ref="H58:J58"/>
    <mergeCell ref="F58:G58"/>
    <mergeCell ref="D58:E58"/>
    <mergeCell ref="H57:J57"/>
    <mergeCell ref="K59:L59"/>
    <mergeCell ref="M57:O57"/>
    <mergeCell ref="M59:O59"/>
    <mergeCell ref="J75:K75"/>
    <mergeCell ref="L75:M75"/>
    <mergeCell ref="N73:O73"/>
    <mergeCell ref="F73:G73"/>
    <mergeCell ref="N75:O75"/>
    <mergeCell ref="A64:O64"/>
    <mergeCell ref="B62:C62"/>
    <mergeCell ref="D62:E62"/>
    <mergeCell ref="A70:C70"/>
    <mergeCell ref="L72:M72"/>
    <mergeCell ref="H62:J62"/>
    <mergeCell ref="H72:I72"/>
    <mergeCell ref="F62:G62"/>
    <mergeCell ref="D66:E67"/>
    <mergeCell ref="H67:I67"/>
    <mergeCell ref="L69:M69"/>
    <mergeCell ref="H70:I70"/>
    <mergeCell ref="F61:G61"/>
    <mergeCell ref="F16:G16"/>
    <mergeCell ref="H16:I16"/>
    <mergeCell ref="J16:K16"/>
    <mergeCell ref="B16:C16"/>
    <mergeCell ref="B17:C17"/>
    <mergeCell ref="D16:E16"/>
    <mergeCell ref="K57:L57"/>
    <mergeCell ref="J19:K19"/>
    <mergeCell ref="L17:M17"/>
    <mergeCell ref="H33:I33"/>
    <mergeCell ref="L26:M26"/>
    <mergeCell ref="F27:G27"/>
    <mergeCell ref="H23:I23"/>
    <mergeCell ref="H25:I25"/>
    <mergeCell ref="H26:I26"/>
    <mergeCell ref="H27:I27"/>
    <mergeCell ref="F23:G23"/>
    <mergeCell ref="F33:G33"/>
    <mergeCell ref="B59:C59"/>
    <mergeCell ref="D59:E59"/>
    <mergeCell ref="F59:G59"/>
    <mergeCell ref="M58:O58"/>
    <mergeCell ref="B58:C58"/>
    <mergeCell ref="K58:L58"/>
    <mergeCell ref="L18:M18"/>
    <mergeCell ref="N18:O18"/>
    <mergeCell ref="H61:J61"/>
    <mergeCell ref="B61:C61"/>
    <mergeCell ref="D61:E61"/>
    <mergeCell ref="N22:O22"/>
    <mergeCell ref="L19:M19"/>
    <mergeCell ref="L21:M21"/>
    <mergeCell ref="L22:M22"/>
    <mergeCell ref="F19:G19"/>
    <mergeCell ref="D21:E21"/>
    <mergeCell ref="D22:E22"/>
    <mergeCell ref="F21:G21"/>
    <mergeCell ref="H22:I22"/>
    <mergeCell ref="F25:G25"/>
    <mergeCell ref="F26:G26"/>
    <mergeCell ref="J23:K23"/>
    <mergeCell ref="J25:K25"/>
    <mergeCell ref="B60:C60"/>
    <mergeCell ref="B57:C57"/>
    <mergeCell ref="F57:G57"/>
    <mergeCell ref="A52:C52"/>
    <mergeCell ref="A49:C49"/>
    <mergeCell ref="B11:C11"/>
    <mergeCell ref="D11:E11"/>
    <mergeCell ref="H14:I14"/>
    <mergeCell ref="J14:K14"/>
    <mergeCell ref="H15:I15"/>
    <mergeCell ref="D12:E12"/>
    <mergeCell ref="H11:I11"/>
    <mergeCell ref="J11:K11"/>
    <mergeCell ref="L11:M11"/>
    <mergeCell ref="B14:C14"/>
    <mergeCell ref="B15:C15"/>
    <mergeCell ref="A13:O13"/>
    <mergeCell ref="N15:O15"/>
    <mergeCell ref="F17:G17"/>
    <mergeCell ref="F18:G18"/>
    <mergeCell ref="H17:I17"/>
    <mergeCell ref="H18:I18"/>
    <mergeCell ref="J17:K17"/>
    <mergeCell ref="J18:K18"/>
    <mergeCell ref="D17:E17"/>
    <mergeCell ref="D18:E18"/>
    <mergeCell ref="B18:C18"/>
    <mergeCell ref="J33:K33"/>
    <mergeCell ref="A24:O24"/>
    <mergeCell ref="D33:E33"/>
    <mergeCell ref="B33:C33"/>
    <mergeCell ref="L27:M27"/>
    <mergeCell ref="B27:C27"/>
    <mergeCell ref="D27:E27"/>
    <mergeCell ref="D23:E23"/>
    <mergeCell ref="D25:E25"/>
    <mergeCell ref="D26:E26"/>
    <mergeCell ref="A28:O28"/>
    <mergeCell ref="B22:C22"/>
    <mergeCell ref="L35:M35"/>
    <mergeCell ref="N29:O29"/>
    <mergeCell ref="N30:O30"/>
    <mergeCell ref="N31:O31"/>
    <mergeCell ref="N33:O33"/>
    <mergeCell ref="N34:O34"/>
    <mergeCell ref="N35:O35"/>
    <mergeCell ref="J29:K29"/>
    <mergeCell ref="A32:O32"/>
    <mergeCell ref="J30:K30"/>
    <mergeCell ref="J31:K31"/>
    <mergeCell ref="L29:M29"/>
    <mergeCell ref="L30:M30"/>
    <mergeCell ref="L31:M31"/>
    <mergeCell ref="B29:C29"/>
    <mergeCell ref="B31:C31"/>
    <mergeCell ref="D35:E35"/>
    <mergeCell ref="J26:K26"/>
    <mergeCell ref="J27:K27"/>
    <mergeCell ref="L23:M23"/>
    <mergeCell ref="L25:M25"/>
    <mergeCell ref="H29:I29"/>
    <mergeCell ref="L33:M33"/>
    <mergeCell ref="L34:M34"/>
    <mergeCell ref="B19:C19"/>
    <mergeCell ref="B23:C23"/>
    <mergeCell ref="D19:E19"/>
    <mergeCell ref="N27:O27"/>
    <mergeCell ref="D29:E29"/>
    <mergeCell ref="D30:E30"/>
    <mergeCell ref="D31:E31"/>
    <mergeCell ref="F29:G29"/>
    <mergeCell ref="F30:G30"/>
    <mergeCell ref="F31:G31"/>
    <mergeCell ref="H30:I30"/>
    <mergeCell ref="H31:I31"/>
    <mergeCell ref="J21:K21"/>
    <mergeCell ref="J22:K22"/>
    <mergeCell ref="A20:O20"/>
    <mergeCell ref="H19:I19"/>
    <mergeCell ref="H21:I21"/>
    <mergeCell ref="N19:O19"/>
    <mergeCell ref="N21:O21"/>
    <mergeCell ref="F22:G22"/>
    <mergeCell ref="N23:O23"/>
    <mergeCell ref="N25:O25"/>
    <mergeCell ref="N26:O26"/>
    <mergeCell ref="D60:E60"/>
    <mergeCell ref="F60:G60"/>
    <mergeCell ref="H60:J60"/>
    <mergeCell ref="B34:C34"/>
    <mergeCell ref="B35:C35"/>
    <mergeCell ref="J35:K35"/>
    <mergeCell ref="F35:G35"/>
    <mergeCell ref="D57:E57"/>
    <mergeCell ref="H35:I35"/>
    <mergeCell ref="D34:E34"/>
    <mergeCell ref="F34:G34"/>
    <mergeCell ref="J34:K34"/>
    <mergeCell ref="A45:O45"/>
    <mergeCell ref="M43:O43"/>
    <mergeCell ref="M44:O44"/>
    <mergeCell ref="G47:I47"/>
    <mergeCell ref="J47:L47"/>
    <mergeCell ref="M47:N47"/>
    <mergeCell ref="B56:C56"/>
    <mergeCell ref="D56:E56"/>
    <mergeCell ref="A54:O54"/>
    <mergeCell ref="F56:G56"/>
    <mergeCell ref="H34:I34"/>
  </mergeCells>
  <phoneticPr fontId="3" type="noConversion"/>
  <pageMargins left="0.59055118110236227" right="0.59055118110236227" top="0.78740157480314965" bottom="0.39370078740157483" header="0.31496062992125984" footer="0.15748031496062992"/>
  <pageSetup paperSize="9" scale="47" orientation="landscape" r:id="rId1"/>
  <headerFooter alignWithMargins="0"/>
  <rowBreaks count="1" manualBreakCount="1">
    <brk id="38" max="1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AF76"/>
  <sheetViews>
    <sheetView view="pageBreakPreview" topLeftCell="A33" zoomScale="50" zoomScaleNormal="50" zoomScaleSheetLayoutView="50" workbookViewId="0">
      <selection activeCell="L45" sqref="L45:M46"/>
    </sheetView>
  </sheetViews>
  <sheetFormatPr defaultRowHeight="20.25" outlineLevelRow="1"/>
  <cols>
    <col min="1" max="2" width="4.42578125" style="44" customWidth="1"/>
    <col min="3" max="3" width="28.7109375" style="44" customWidth="1"/>
    <col min="4" max="6" width="8.42578125" style="44" customWidth="1"/>
    <col min="7" max="9" width="11.28515625" style="44" customWidth="1"/>
    <col min="10" max="10" width="8.7109375" style="44" customWidth="1"/>
    <col min="11" max="11" width="7" style="44" customWidth="1"/>
    <col min="12" max="12" width="8.5703125" style="44" customWidth="1"/>
    <col min="13" max="13" width="12.28515625" style="44" customWidth="1"/>
    <col min="14" max="14" width="12.5703125" style="44" customWidth="1"/>
    <col min="15" max="15" width="14.5703125" style="44" customWidth="1"/>
    <col min="16" max="16" width="14" style="44" customWidth="1"/>
    <col min="17" max="17" width="12.5703125" style="44" customWidth="1"/>
    <col min="18" max="18" width="14" style="44" customWidth="1"/>
    <col min="19" max="19" width="14.5703125" style="44" customWidth="1"/>
    <col min="20" max="20" width="14" style="44" customWidth="1"/>
    <col min="21" max="21" width="12.5703125" style="44" customWidth="1"/>
    <col min="22" max="22" width="12.28515625" style="44" customWidth="1"/>
    <col min="23" max="23" width="14.85546875" style="44" customWidth="1"/>
    <col min="24" max="24" width="14" style="44" customWidth="1"/>
    <col min="25" max="25" width="12.5703125" style="44" customWidth="1"/>
    <col min="26" max="26" width="12.28515625" style="44" customWidth="1"/>
    <col min="27" max="27" width="14.5703125" style="44" customWidth="1"/>
    <col min="28" max="28" width="13.7109375" style="44" customWidth="1"/>
    <col min="29" max="29" width="12.28515625" style="44" customWidth="1"/>
    <col min="30" max="30" width="15.140625" style="44" customWidth="1"/>
    <col min="31" max="31" width="14.5703125" style="44" customWidth="1"/>
    <col min="32" max="32" width="10" style="44" customWidth="1"/>
    <col min="33" max="16384" width="9.140625" style="44"/>
  </cols>
  <sheetData>
    <row r="1" spans="1:32" ht="18.75" hidden="1" customHeight="1" outlineLevel="1">
      <c r="A1" s="30"/>
      <c r="B1" s="30"/>
      <c r="C1" s="30"/>
      <c r="D1" s="30"/>
      <c r="E1" s="30"/>
      <c r="F1" s="30"/>
      <c r="G1" s="30"/>
      <c r="H1" s="30"/>
      <c r="I1" s="30"/>
      <c r="J1" s="30"/>
      <c r="K1" s="30"/>
      <c r="L1" s="30"/>
      <c r="M1" s="30"/>
      <c r="N1" s="30"/>
      <c r="O1" s="30"/>
      <c r="P1" s="30"/>
      <c r="R1" s="46"/>
      <c r="S1" s="46"/>
      <c r="T1" s="46"/>
      <c r="U1" s="46"/>
      <c r="V1" s="46"/>
      <c r="AD1" s="416" t="s">
        <v>236</v>
      </c>
      <c r="AE1" s="416"/>
      <c r="AF1" s="416"/>
    </row>
    <row r="2" spans="1:32" ht="18.75" hidden="1" customHeight="1" outlineLevel="1">
      <c r="A2" s="30"/>
      <c r="B2" s="30"/>
      <c r="C2" s="30"/>
      <c r="D2" s="30"/>
      <c r="E2" s="30"/>
      <c r="F2" s="30"/>
      <c r="G2" s="30"/>
      <c r="H2" s="30"/>
      <c r="I2" s="30"/>
      <c r="J2" s="30"/>
      <c r="K2" s="30"/>
      <c r="L2" s="30"/>
      <c r="M2" s="30"/>
      <c r="N2" s="30"/>
      <c r="O2" s="30"/>
      <c r="P2" s="30"/>
      <c r="R2" s="46"/>
      <c r="S2" s="46"/>
      <c r="T2" s="46"/>
      <c r="U2" s="46"/>
      <c r="V2" s="46"/>
      <c r="AD2" s="416"/>
      <c r="AE2" s="416"/>
      <c r="AF2" s="416"/>
    </row>
    <row r="3" spans="1:32" s="108" customFormat="1" ht="18.75" customHeight="1" collapsed="1">
      <c r="A3" s="418" t="s">
        <v>247</v>
      </c>
      <c r="B3" s="418"/>
      <c r="C3" s="418"/>
      <c r="D3" s="418"/>
      <c r="E3" s="418"/>
      <c r="F3" s="418"/>
      <c r="G3" s="418"/>
      <c r="H3" s="418"/>
      <c r="I3" s="418"/>
      <c r="J3" s="418"/>
      <c r="K3" s="418"/>
      <c r="L3" s="418"/>
      <c r="M3" s="418"/>
      <c r="N3" s="418"/>
      <c r="O3" s="418"/>
      <c r="P3" s="418"/>
      <c r="Q3" s="418"/>
      <c r="R3" s="418"/>
      <c r="S3" s="418"/>
      <c r="T3" s="418"/>
      <c r="U3" s="418"/>
      <c r="V3" s="418"/>
      <c r="W3" s="418"/>
      <c r="X3" s="418"/>
      <c r="Y3" s="418"/>
      <c r="Z3" s="418"/>
      <c r="AA3" s="418"/>
      <c r="AB3" s="418"/>
      <c r="AC3" s="418"/>
      <c r="AD3" s="418"/>
      <c r="AE3" s="418"/>
      <c r="AF3" s="418"/>
    </row>
    <row r="4" spans="1:32">
      <c r="A4" s="82"/>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row>
    <row r="5" spans="1:32" ht="27.75" customHeight="1">
      <c r="A5" s="445" t="s">
        <v>53</v>
      </c>
      <c r="B5" s="460" t="s">
        <v>191</v>
      </c>
      <c r="C5" s="461"/>
      <c r="D5" s="436" t="s">
        <v>192</v>
      </c>
      <c r="E5" s="437"/>
      <c r="F5" s="437"/>
      <c r="G5" s="440" t="s">
        <v>345</v>
      </c>
      <c r="H5" s="440"/>
      <c r="I5" s="440"/>
      <c r="J5" s="440"/>
      <c r="K5" s="440"/>
      <c r="L5" s="440"/>
      <c r="M5" s="440"/>
      <c r="N5" s="436" t="s">
        <v>193</v>
      </c>
      <c r="O5" s="437"/>
      <c r="P5" s="437"/>
      <c r="Q5" s="466"/>
      <c r="R5" s="468" t="s">
        <v>301</v>
      </c>
      <c r="S5" s="469"/>
      <c r="T5" s="469"/>
      <c r="U5" s="469"/>
      <c r="V5" s="469"/>
      <c r="W5" s="469"/>
      <c r="X5" s="469"/>
      <c r="Y5" s="469"/>
      <c r="Z5" s="469"/>
      <c r="AA5" s="469"/>
      <c r="AB5" s="469"/>
      <c r="AC5" s="469"/>
      <c r="AD5" s="469"/>
      <c r="AE5" s="469"/>
      <c r="AF5" s="470"/>
    </row>
    <row r="6" spans="1:32" ht="48.75" customHeight="1">
      <c r="A6" s="447"/>
      <c r="B6" s="464"/>
      <c r="C6" s="465"/>
      <c r="D6" s="438"/>
      <c r="E6" s="439"/>
      <c r="F6" s="439"/>
      <c r="G6" s="440"/>
      <c r="H6" s="440"/>
      <c r="I6" s="440"/>
      <c r="J6" s="440"/>
      <c r="K6" s="440"/>
      <c r="L6" s="440"/>
      <c r="M6" s="440"/>
      <c r="N6" s="438"/>
      <c r="O6" s="439"/>
      <c r="P6" s="439"/>
      <c r="Q6" s="467"/>
      <c r="R6" s="471" t="s">
        <v>194</v>
      </c>
      <c r="S6" s="472"/>
      <c r="T6" s="473"/>
      <c r="U6" s="471" t="s">
        <v>195</v>
      </c>
      <c r="V6" s="472"/>
      <c r="W6" s="473"/>
      <c r="X6" s="471" t="s">
        <v>41</v>
      </c>
      <c r="Y6" s="472"/>
      <c r="Z6" s="473"/>
      <c r="AA6" s="468" t="s">
        <v>196</v>
      </c>
      <c r="AB6" s="469"/>
      <c r="AC6" s="470"/>
      <c r="AD6" s="468" t="s">
        <v>197</v>
      </c>
      <c r="AE6" s="469"/>
      <c r="AF6" s="470"/>
    </row>
    <row r="7" spans="1:32" ht="18.75" customHeight="1">
      <c r="A7" s="83">
        <v>1</v>
      </c>
      <c r="B7" s="427">
        <v>2</v>
      </c>
      <c r="C7" s="428"/>
      <c r="D7" s="368">
        <v>3</v>
      </c>
      <c r="E7" s="390"/>
      <c r="F7" s="390"/>
      <c r="G7" s="345">
        <v>4</v>
      </c>
      <c r="H7" s="345"/>
      <c r="I7" s="345"/>
      <c r="J7" s="345"/>
      <c r="K7" s="345"/>
      <c r="L7" s="345"/>
      <c r="M7" s="345"/>
      <c r="N7" s="368">
        <v>5</v>
      </c>
      <c r="O7" s="390"/>
      <c r="P7" s="390"/>
      <c r="Q7" s="369"/>
      <c r="R7" s="368">
        <v>6</v>
      </c>
      <c r="S7" s="390"/>
      <c r="T7" s="369"/>
      <c r="U7" s="368">
        <v>7</v>
      </c>
      <c r="V7" s="390"/>
      <c r="W7" s="369"/>
      <c r="X7" s="393">
        <v>8</v>
      </c>
      <c r="Y7" s="394"/>
      <c r="Z7" s="395"/>
      <c r="AA7" s="393">
        <v>9</v>
      </c>
      <c r="AB7" s="394"/>
      <c r="AC7" s="395"/>
      <c r="AD7" s="393">
        <v>10</v>
      </c>
      <c r="AE7" s="394"/>
      <c r="AF7" s="395"/>
    </row>
    <row r="8" spans="1:32" ht="20.100000000000001" customHeight="1">
      <c r="A8" s="83"/>
      <c r="B8" s="458"/>
      <c r="C8" s="459"/>
      <c r="D8" s="359"/>
      <c r="E8" s="360"/>
      <c r="F8" s="360"/>
      <c r="G8" s="383"/>
      <c r="H8" s="383"/>
      <c r="I8" s="383"/>
      <c r="J8" s="383"/>
      <c r="K8" s="383"/>
      <c r="L8" s="383"/>
      <c r="M8" s="383"/>
      <c r="N8" s="355"/>
      <c r="O8" s="396"/>
      <c r="P8" s="396"/>
      <c r="Q8" s="356"/>
      <c r="R8" s="355"/>
      <c r="S8" s="396"/>
      <c r="T8" s="356"/>
      <c r="U8" s="355"/>
      <c r="V8" s="396"/>
      <c r="W8" s="356"/>
      <c r="X8" s="355"/>
      <c r="Y8" s="396"/>
      <c r="Z8" s="356"/>
      <c r="AA8" s="355"/>
      <c r="AB8" s="396"/>
      <c r="AC8" s="356"/>
      <c r="AD8" s="355"/>
      <c r="AE8" s="396"/>
      <c r="AF8" s="356"/>
    </row>
    <row r="9" spans="1:32" ht="20.100000000000001" customHeight="1">
      <c r="A9" s="83"/>
      <c r="B9" s="458"/>
      <c r="C9" s="459"/>
      <c r="D9" s="359"/>
      <c r="E9" s="360"/>
      <c r="F9" s="360"/>
      <c r="G9" s="383"/>
      <c r="H9" s="383"/>
      <c r="I9" s="383"/>
      <c r="J9" s="383"/>
      <c r="K9" s="383"/>
      <c r="L9" s="383"/>
      <c r="M9" s="383"/>
      <c r="N9" s="355"/>
      <c r="O9" s="396"/>
      <c r="P9" s="396"/>
      <c r="Q9" s="356"/>
      <c r="R9" s="355"/>
      <c r="S9" s="396"/>
      <c r="T9" s="356"/>
      <c r="U9" s="355"/>
      <c r="V9" s="396"/>
      <c r="W9" s="356"/>
      <c r="X9" s="355"/>
      <c r="Y9" s="396"/>
      <c r="Z9" s="356"/>
      <c r="AA9" s="355"/>
      <c r="AB9" s="396"/>
      <c r="AC9" s="356"/>
      <c r="AD9" s="355"/>
      <c r="AE9" s="396"/>
      <c r="AF9" s="356"/>
    </row>
    <row r="10" spans="1:32" ht="20.100000000000001" customHeight="1">
      <c r="A10" s="83"/>
      <c r="B10" s="458"/>
      <c r="C10" s="459"/>
      <c r="D10" s="359"/>
      <c r="E10" s="360"/>
      <c r="F10" s="360"/>
      <c r="G10" s="383"/>
      <c r="H10" s="383"/>
      <c r="I10" s="383"/>
      <c r="J10" s="383"/>
      <c r="K10" s="383"/>
      <c r="L10" s="383"/>
      <c r="M10" s="383"/>
      <c r="N10" s="355"/>
      <c r="O10" s="396"/>
      <c r="P10" s="396"/>
      <c r="Q10" s="356"/>
      <c r="R10" s="355"/>
      <c r="S10" s="396"/>
      <c r="T10" s="356"/>
      <c r="U10" s="355"/>
      <c r="V10" s="396"/>
      <c r="W10" s="356"/>
      <c r="X10" s="355"/>
      <c r="Y10" s="396"/>
      <c r="Z10" s="356"/>
      <c r="AA10" s="355"/>
      <c r="AB10" s="396"/>
      <c r="AC10" s="356"/>
      <c r="AD10" s="355"/>
      <c r="AE10" s="396"/>
      <c r="AF10" s="356"/>
    </row>
    <row r="11" spans="1:32" ht="20.100000000000001" customHeight="1">
      <c r="A11" s="83"/>
      <c r="B11" s="458"/>
      <c r="C11" s="459"/>
      <c r="D11" s="359"/>
      <c r="E11" s="360"/>
      <c r="F11" s="360"/>
      <c r="G11" s="383"/>
      <c r="H11" s="383"/>
      <c r="I11" s="383"/>
      <c r="J11" s="383"/>
      <c r="K11" s="383"/>
      <c r="L11" s="383"/>
      <c r="M11" s="383"/>
      <c r="N11" s="355"/>
      <c r="O11" s="396"/>
      <c r="P11" s="396"/>
      <c r="Q11" s="356"/>
      <c r="R11" s="355"/>
      <c r="S11" s="396"/>
      <c r="T11" s="356"/>
      <c r="U11" s="355"/>
      <c r="V11" s="396"/>
      <c r="W11" s="356"/>
      <c r="X11" s="355"/>
      <c r="Y11" s="396"/>
      <c r="Z11" s="356"/>
      <c r="AA11" s="355"/>
      <c r="AB11" s="396"/>
      <c r="AC11" s="356"/>
      <c r="AD11" s="355"/>
      <c r="AE11" s="396"/>
      <c r="AF11" s="356"/>
    </row>
    <row r="12" spans="1:32" ht="24.95" customHeight="1">
      <c r="A12" s="475" t="s">
        <v>58</v>
      </c>
      <c r="B12" s="476"/>
      <c r="C12" s="476"/>
      <c r="D12" s="476"/>
      <c r="E12" s="476"/>
      <c r="F12" s="476"/>
      <c r="G12" s="476"/>
      <c r="H12" s="476"/>
      <c r="I12" s="476"/>
      <c r="J12" s="476"/>
      <c r="K12" s="476"/>
      <c r="L12" s="476"/>
      <c r="M12" s="477"/>
      <c r="N12" s="355"/>
      <c r="O12" s="396"/>
      <c r="P12" s="396"/>
      <c r="Q12" s="356"/>
      <c r="R12" s="355"/>
      <c r="S12" s="396"/>
      <c r="T12" s="356"/>
      <c r="U12" s="355"/>
      <c r="V12" s="396"/>
      <c r="W12" s="356"/>
      <c r="X12" s="355"/>
      <c r="Y12" s="396"/>
      <c r="Z12" s="356"/>
      <c r="AA12" s="355"/>
      <c r="AB12" s="396"/>
      <c r="AC12" s="356"/>
      <c r="AD12" s="355"/>
      <c r="AE12" s="396"/>
      <c r="AF12" s="356"/>
    </row>
    <row r="13" spans="1:32" ht="11.25" customHeight="1">
      <c r="A13" s="71"/>
      <c r="B13" s="71"/>
      <c r="C13" s="71"/>
      <c r="D13" s="71"/>
      <c r="E13" s="71"/>
      <c r="F13" s="71"/>
      <c r="G13" s="71"/>
      <c r="H13" s="71"/>
      <c r="I13" s="71"/>
      <c r="J13" s="71"/>
      <c r="K13" s="71"/>
      <c r="L13" s="71"/>
      <c r="M13" s="71"/>
      <c r="N13" s="70"/>
      <c r="O13" s="70"/>
      <c r="P13" s="70"/>
      <c r="Q13" s="70"/>
      <c r="R13" s="70"/>
      <c r="S13" s="70"/>
      <c r="T13" s="70"/>
      <c r="U13" s="70"/>
      <c r="V13" s="70"/>
      <c r="W13" s="70"/>
      <c r="X13" s="70"/>
      <c r="Y13" s="70"/>
      <c r="Z13" s="70"/>
      <c r="AA13" s="70"/>
      <c r="AB13" s="70"/>
      <c r="AC13" s="70"/>
      <c r="AD13" s="70"/>
      <c r="AE13" s="84"/>
      <c r="AF13" s="84"/>
    </row>
    <row r="14" spans="1:32" ht="10.5" customHeight="1">
      <c r="A14" s="85"/>
      <c r="B14" s="85"/>
      <c r="C14" s="85"/>
      <c r="D14" s="85"/>
      <c r="E14" s="85"/>
      <c r="F14" s="85"/>
      <c r="G14" s="85"/>
      <c r="H14" s="85"/>
      <c r="I14" s="85"/>
      <c r="J14" s="85"/>
      <c r="K14" s="85"/>
      <c r="L14" s="85"/>
      <c r="M14" s="85"/>
      <c r="N14" s="86"/>
      <c r="O14" s="86"/>
      <c r="P14" s="86"/>
      <c r="Q14" s="86"/>
      <c r="R14" s="87"/>
      <c r="S14" s="87"/>
      <c r="T14" s="87"/>
      <c r="U14" s="87"/>
      <c r="V14" s="87"/>
      <c r="W14" s="87"/>
      <c r="X14" s="88"/>
      <c r="Y14" s="88"/>
      <c r="Z14" s="88"/>
      <c r="AA14" s="88"/>
      <c r="AB14" s="88"/>
      <c r="AC14" s="88"/>
      <c r="AD14" s="88"/>
      <c r="AE14" s="89"/>
      <c r="AF14" s="89"/>
    </row>
    <row r="15" spans="1:32" s="109" customFormat="1" ht="18.75" customHeight="1">
      <c r="A15" s="418" t="s">
        <v>248</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row>
    <row r="16" spans="1:32" s="81" customFormat="1" ht="18.75" customHeight="1"/>
    <row r="17" spans="1:32" ht="29.25" customHeight="1">
      <c r="A17" s="474" t="s">
        <v>53</v>
      </c>
      <c r="B17" s="460" t="s">
        <v>198</v>
      </c>
      <c r="C17" s="461"/>
      <c r="D17" s="440" t="s">
        <v>191</v>
      </c>
      <c r="E17" s="440"/>
      <c r="F17" s="440"/>
      <c r="G17" s="440"/>
      <c r="H17" s="440" t="s">
        <v>345</v>
      </c>
      <c r="I17" s="440"/>
      <c r="J17" s="440"/>
      <c r="K17" s="440"/>
      <c r="L17" s="440"/>
      <c r="M17" s="440"/>
      <c r="N17" s="440"/>
      <c r="O17" s="440"/>
      <c r="P17" s="440"/>
      <c r="Q17" s="440"/>
      <c r="R17" s="440" t="s">
        <v>199</v>
      </c>
      <c r="S17" s="440"/>
      <c r="T17" s="440"/>
      <c r="U17" s="440"/>
      <c r="V17" s="440"/>
      <c r="W17" s="478" t="s">
        <v>200</v>
      </c>
      <c r="X17" s="478"/>
      <c r="Y17" s="478"/>
      <c r="Z17" s="478"/>
      <c r="AA17" s="478"/>
      <c r="AB17" s="478"/>
      <c r="AC17" s="478"/>
      <c r="AD17" s="478"/>
      <c r="AE17" s="478"/>
      <c r="AF17" s="478"/>
    </row>
    <row r="18" spans="1:32" ht="24.95" customHeight="1">
      <c r="A18" s="474"/>
      <c r="B18" s="462"/>
      <c r="C18" s="463"/>
      <c r="D18" s="440"/>
      <c r="E18" s="440"/>
      <c r="F18" s="440"/>
      <c r="G18" s="440"/>
      <c r="H18" s="440"/>
      <c r="I18" s="440"/>
      <c r="J18" s="440"/>
      <c r="K18" s="440"/>
      <c r="L18" s="440"/>
      <c r="M18" s="440"/>
      <c r="N18" s="440"/>
      <c r="O18" s="440"/>
      <c r="P18" s="440"/>
      <c r="Q18" s="440"/>
      <c r="R18" s="440"/>
      <c r="S18" s="440"/>
      <c r="T18" s="440"/>
      <c r="U18" s="440"/>
      <c r="V18" s="440"/>
      <c r="W18" s="478" t="s">
        <v>306</v>
      </c>
      <c r="X18" s="478"/>
      <c r="Y18" s="436" t="s">
        <v>242</v>
      </c>
      <c r="Z18" s="466"/>
      <c r="AA18" s="436" t="s">
        <v>243</v>
      </c>
      <c r="AB18" s="466"/>
      <c r="AC18" s="436" t="s">
        <v>269</v>
      </c>
      <c r="AD18" s="466"/>
      <c r="AE18" s="436" t="s">
        <v>270</v>
      </c>
      <c r="AF18" s="466"/>
    </row>
    <row r="19" spans="1:32" ht="24.95" customHeight="1">
      <c r="A19" s="474"/>
      <c r="B19" s="464"/>
      <c r="C19" s="465"/>
      <c r="D19" s="440"/>
      <c r="E19" s="440"/>
      <c r="F19" s="440"/>
      <c r="G19" s="440"/>
      <c r="H19" s="440"/>
      <c r="I19" s="440"/>
      <c r="J19" s="440"/>
      <c r="K19" s="440"/>
      <c r="L19" s="440"/>
      <c r="M19" s="440"/>
      <c r="N19" s="440"/>
      <c r="O19" s="440"/>
      <c r="P19" s="440"/>
      <c r="Q19" s="440"/>
      <c r="R19" s="440"/>
      <c r="S19" s="440"/>
      <c r="T19" s="440"/>
      <c r="U19" s="440"/>
      <c r="V19" s="440"/>
      <c r="W19" s="478"/>
      <c r="X19" s="478"/>
      <c r="Y19" s="438"/>
      <c r="Z19" s="467"/>
      <c r="AA19" s="438"/>
      <c r="AB19" s="467"/>
      <c r="AC19" s="438"/>
      <c r="AD19" s="467"/>
      <c r="AE19" s="438"/>
      <c r="AF19" s="467"/>
    </row>
    <row r="20" spans="1:32" ht="18.75" customHeight="1">
      <c r="A20" s="90">
        <v>1</v>
      </c>
      <c r="B20" s="427">
        <v>2</v>
      </c>
      <c r="C20" s="428"/>
      <c r="D20" s="345">
        <v>3</v>
      </c>
      <c r="E20" s="345"/>
      <c r="F20" s="345"/>
      <c r="G20" s="345"/>
      <c r="H20" s="345">
        <v>4</v>
      </c>
      <c r="I20" s="345"/>
      <c r="J20" s="345"/>
      <c r="K20" s="345"/>
      <c r="L20" s="345"/>
      <c r="M20" s="345"/>
      <c r="N20" s="345"/>
      <c r="O20" s="345"/>
      <c r="P20" s="345"/>
      <c r="Q20" s="345"/>
      <c r="R20" s="345">
        <v>5</v>
      </c>
      <c r="S20" s="345"/>
      <c r="T20" s="345"/>
      <c r="U20" s="345"/>
      <c r="V20" s="345"/>
      <c r="W20" s="345">
        <v>6</v>
      </c>
      <c r="X20" s="345"/>
      <c r="Y20" s="365">
        <v>7</v>
      </c>
      <c r="Z20" s="365"/>
      <c r="AA20" s="365">
        <v>8</v>
      </c>
      <c r="AB20" s="365"/>
      <c r="AC20" s="365">
        <v>9</v>
      </c>
      <c r="AD20" s="365"/>
      <c r="AE20" s="365">
        <v>10</v>
      </c>
      <c r="AF20" s="365"/>
    </row>
    <row r="21" spans="1:32" ht="20.100000000000001" customHeight="1">
      <c r="A21" s="91"/>
      <c r="B21" s="429"/>
      <c r="C21" s="430"/>
      <c r="D21" s="383"/>
      <c r="E21" s="383"/>
      <c r="F21" s="383"/>
      <c r="G21" s="383"/>
      <c r="H21" s="384"/>
      <c r="I21" s="384"/>
      <c r="J21" s="384"/>
      <c r="K21" s="384"/>
      <c r="L21" s="384"/>
      <c r="M21" s="384"/>
      <c r="N21" s="384"/>
      <c r="O21" s="384"/>
      <c r="P21" s="384"/>
      <c r="Q21" s="384"/>
      <c r="R21" s="426"/>
      <c r="S21" s="426"/>
      <c r="T21" s="426"/>
      <c r="U21" s="426"/>
      <c r="V21" s="426"/>
      <c r="W21" s="364"/>
      <c r="X21" s="364"/>
      <c r="Y21" s="364"/>
      <c r="Z21" s="364"/>
      <c r="AA21" s="364"/>
      <c r="AB21" s="364"/>
      <c r="AC21" s="364"/>
      <c r="AD21" s="364"/>
      <c r="AE21" s="372"/>
      <c r="AF21" s="372"/>
    </row>
    <row r="22" spans="1:32" ht="20.100000000000001" customHeight="1">
      <c r="A22" s="91"/>
      <c r="B22" s="429"/>
      <c r="C22" s="430"/>
      <c r="D22" s="383"/>
      <c r="E22" s="383"/>
      <c r="F22" s="383"/>
      <c r="G22" s="383"/>
      <c r="H22" s="384"/>
      <c r="I22" s="384"/>
      <c r="J22" s="384"/>
      <c r="K22" s="384"/>
      <c r="L22" s="384"/>
      <c r="M22" s="384"/>
      <c r="N22" s="384"/>
      <c r="O22" s="384"/>
      <c r="P22" s="384"/>
      <c r="Q22" s="384"/>
      <c r="R22" s="426"/>
      <c r="S22" s="426"/>
      <c r="T22" s="426"/>
      <c r="U22" s="426"/>
      <c r="V22" s="426"/>
      <c r="W22" s="364"/>
      <c r="X22" s="364"/>
      <c r="Y22" s="364"/>
      <c r="Z22" s="364"/>
      <c r="AA22" s="364"/>
      <c r="AB22" s="364"/>
      <c r="AC22" s="364"/>
      <c r="AD22" s="364"/>
      <c r="AE22" s="372"/>
      <c r="AF22" s="372"/>
    </row>
    <row r="23" spans="1:32" ht="20.100000000000001" customHeight="1">
      <c r="A23" s="91"/>
      <c r="B23" s="429"/>
      <c r="C23" s="430"/>
      <c r="D23" s="383"/>
      <c r="E23" s="383"/>
      <c r="F23" s="383"/>
      <c r="G23" s="383"/>
      <c r="H23" s="384"/>
      <c r="I23" s="384"/>
      <c r="J23" s="384"/>
      <c r="K23" s="384"/>
      <c r="L23" s="384"/>
      <c r="M23" s="384"/>
      <c r="N23" s="384"/>
      <c r="O23" s="384"/>
      <c r="P23" s="384"/>
      <c r="Q23" s="384"/>
      <c r="R23" s="426"/>
      <c r="S23" s="426"/>
      <c r="T23" s="426"/>
      <c r="U23" s="426"/>
      <c r="V23" s="426"/>
      <c r="W23" s="364"/>
      <c r="X23" s="364"/>
      <c r="Y23" s="364"/>
      <c r="Z23" s="364"/>
      <c r="AA23" s="364"/>
      <c r="AB23" s="364"/>
      <c r="AC23" s="364"/>
      <c r="AD23" s="364"/>
      <c r="AE23" s="372"/>
      <c r="AF23" s="372"/>
    </row>
    <row r="24" spans="1:32" ht="20.100000000000001" customHeight="1">
      <c r="A24" s="91"/>
      <c r="B24" s="429"/>
      <c r="C24" s="430"/>
      <c r="D24" s="383"/>
      <c r="E24" s="383"/>
      <c r="F24" s="383"/>
      <c r="G24" s="383"/>
      <c r="H24" s="384"/>
      <c r="I24" s="384"/>
      <c r="J24" s="384"/>
      <c r="K24" s="384"/>
      <c r="L24" s="384"/>
      <c r="M24" s="384"/>
      <c r="N24" s="384"/>
      <c r="O24" s="384"/>
      <c r="P24" s="384"/>
      <c r="Q24" s="384"/>
      <c r="R24" s="426"/>
      <c r="S24" s="426"/>
      <c r="T24" s="426"/>
      <c r="U24" s="426"/>
      <c r="V24" s="426"/>
      <c r="W24" s="364"/>
      <c r="X24" s="364"/>
      <c r="Y24" s="364"/>
      <c r="Z24" s="364"/>
      <c r="AA24" s="364"/>
      <c r="AB24" s="364"/>
      <c r="AC24" s="364"/>
      <c r="AD24" s="364"/>
      <c r="AE24" s="372"/>
      <c r="AF24" s="372"/>
    </row>
    <row r="25" spans="1:32" ht="24.95" customHeight="1">
      <c r="A25" s="485" t="s">
        <v>58</v>
      </c>
      <c r="B25" s="485"/>
      <c r="C25" s="485"/>
      <c r="D25" s="485"/>
      <c r="E25" s="485"/>
      <c r="F25" s="485"/>
      <c r="G25" s="485"/>
      <c r="H25" s="485"/>
      <c r="I25" s="485"/>
      <c r="J25" s="485"/>
      <c r="K25" s="485"/>
      <c r="L25" s="485"/>
      <c r="M25" s="485"/>
      <c r="N25" s="485"/>
      <c r="O25" s="485"/>
      <c r="P25" s="485"/>
      <c r="Q25" s="485"/>
      <c r="R25" s="485"/>
      <c r="S25" s="485"/>
      <c r="T25" s="485"/>
      <c r="U25" s="485"/>
      <c r="V25" s="485"/>
      <c r="W25" s="364"/>
      <c r="X25" s="364"/>
      <c r="Y25" s="364"/>
      <c r="Z25" s="364"/>
      <c r="AA25" s="364"/>
      <c r="AB25" s="364"/>
      <c r="AC25" s="364"/>
      <c r="AD25" s="364"/>
      <c r="AE25" s="372"/>
      <c r="AF25" s="372"/>
    </row>
    <row r="26" spans="1:32">
      <c r="A26" s="30"/>
      <c r="B26" s="30"/>
      <c r="C26" s="30"/>
      <c r="D26" s="30"/>
      <c r="E26" s="30"/>
      <c r="F26" s="30"/>
      <c r="G26" s="30"/>
      <c r="H26" s="30"/>
      <c r="I26" s="30"/>
      <c r="J26" s="30"/>
      <c r="K26" s="30"/>
      <c r="L26" s="30"/>
      <c r="M26" s="30"/>
      <c r="N26" s="30"/>
      <c r="O26" s="30"/>
      <c r="P26" s="30"/>
      <c r="R26" s="46"/>
      <c r="S26" s="46"/>
      <c r="T26" s="46"/>
      <c r="U26" s="46"/>
      <c r="V26" s="46"/>
      <c r="AF26" s="46"/>
    </row>
    <row r="27" spans="1:32" ht="16.5" customHeight="1">
      <c r="A27" s="30"/>
      <c r="B27" s="30"/>
      <c r="C27" s="30"/>
      <c r="D27" s="30"/>
      <c r="E27" s="30"/>
      <c r="F27" s="30"/>
      <c r="G27" s="30"/>
      <c r="H27" s="30"/>
      <c r="I27" s="30"/>
      <c r="J27" s="30"/>
      <c r="K27" s="30"/>
      <c r="L27" s="30"/>
      <c r="M27" s="30"/>
      <c r="N27" s="30"/>
      <c r="O27" s="30"/>
      <c r="P27" s="30"/>
      <c r="R27" s="46"/>
      <c r="S27" s="46"/>
      <c r="T27" s="46"/>
      <c r="U27" s="46"/>
      <c r="V27" s="46"/>
      <c r="AF27" s="46"/>
    </row>
    <row r="28" spans="1:32" s="109" customFormat="1" ht="18.75" customHeight="1">
      <c r="A28" s="418" t="s">
        <v>212</v>
      </c>
      <c r="B28" s="418"/>
      <c r="C28" s="418"/>
      <c r="D28" s="418"/>
      <c r="E28" s="418"/>
      <c r="F28" s="418"/>
      <c r="G28" s="418"/>
      <c r="H28" s="418"/>
      <c r="I28" s="418"/>
      <c r="J28" s="418"/>
      <c r="K28" s="418"/>
      <c r="L28" s="418"/>
      <c r="M28" s="418"/>
      <c r="N28" s="418"/>
      <c r="O28" s="418"/>
      <c r="P28" s="418"/>
      <c r="Q28" s="418"/>
      <c r="R28" s="418"/>
      <c r="S28" s="418"/>
      <c r="T28" s="418"/>
      <c r="U28" s="418"/>
      <c r="V28" s="418"/>
      <c r="W28" s="418"/>
      <c r="X28" s="418"/>
      <c r="Y28" s="418"/>
      <c r="Z28" s="418"/>
      <c r="AA28" s="418"/>
      <c r="AB28" s="418"/>
      <c r="AC28" s="418"/>
      <c r="AD28" s="418"/>
      <c r="AE28" s="418"/>
      <c r="AF28" s="418"/>
    </row>
    <row r="29" spans="1:32">
      <c r="A29" s="92"/>
      <c r="B29" s="92"/>
      <c r="C29" s="92"/>
      <c r="D29" s="92"/>
      <c r="E29" s="92"/>
      <c r="F29" s="92"/>
      <c r="G29" s="92"/>
      <c r="H29" s="92"/>
      <c r="I29" s="93"/>
      <c r="J29" s="93"/>
      <c r="K29" s="93"/>
      <c r="L29" s="93"/>
      <c r="M29" s="93"/>
      <c r="N29" s="93"/>
      <c r="O29" s="93"/>
      <c r="P29" s="93"/>
      <c r="Q29" s="93"/>
      <c r="R29" s="93"/>
      <c r="S29" s="93"/>
      <c r="T29" s="93"/>
      <c r="U29" s="93"/>
      <c r="V29" s="93"/>
      <c r="W29" s="92"/>
      <c r="Z29" s="441"/>
      <c r="AA29" s="441"/>
      <c r="AB29" s="441"/>
      <c r="AD29" s="441" t="s">
        <v>232</v>
      </c>
      <c r="AE29" s="441"/>
      <c r="AF29" s="441"/>
    </row>
    <row r="30" spans="1:32" ht="24.95" customHeight="1">
      <c r="A30" s="445" t="s">
        <v>53</v>
      </c>
      <c r="B30" s="460" t="s">
        <v>249</v>
      </c>
      <c r="C30" s="481"/>
      <c r="D30" s="481"/>
      <c r="E30" s="481"/>
      <c r="F30" s="481"/>
      <c r="G30" s="481"/>
      <c r="H30" s="481"/>
      <c r="I30" s="481"/>
      <c r="J30" s="481"/>
      <c r="K30" s="481"/>
      <c r="L30" s="461"/>
      <c r="M30" s="423" t="s">
        <v>57</v>
      </c>
      <c r="N30" s="424"/>
      <c r="O30" s="424"/>
      <c r="P30" s="425"/>
      <c r="Q30" s="423" t="s">
        <v>87</v>
      </c>
      <c r="R30" s="424"/>
      <c r="S30" s="424"/>
      <c r="T30" s="425"/>
      <c r="U30" s="423" t="s">
        <v>309</v>
      </c>
      <c r="V30" s="424"/>
      <c r="W30" s="424"/>
      <c r="X30" s="425"/>
      <c r="Y30" s="423" t="s">
        <v>124</v>
      </c>
      <c r="Z30" s="424"/>
      <c r="AA30" s="424"/>
      <c r="AB30" s="425"/>
      <c r="AC30" s="423" t="s">
        <v>58</v>
      </c>
      <c r="AD30" s="424"/>
      <c r="AE30" s="424"/>
      <c r="AF30" s="425"/>
    </row>
    <row r="31" spans="1:32" ht="24.95" customHeight="1">
      <c r="A31" s="446"/>
      <c r="B31" s="462"/>
      <c r="C31" s="482"/>
      <c r="D31" s="482"/>
      <c r="E31" s="482"/>
      <c r="F31" s="482"/>
      <c r="G31" s="482"/>
      <c r="H31" s="482"/>
      <c r="I31" s="482"/>
      <c r="J31" s="482"/>
      <c r="K31" s="482"/>
      <c r="L31" s="463"/>
      <c r="M31" s="421" t="s">
        <v>242</v>
      </c>
      <c r="N31" s="421" t="s">
        <v>243</v>
      </c>
      <c r="O31" s="421" t="s">
        <v>364</v>
      </c>
      <c r="P31" s="421" t="s">
        <v>365</v>
      </c>
      <c r="Q31" s="421" t="s">
        <v>242</v>
      </c>
      <c r="R31" s="421" t="s">
        <v>243</v>
      </c>
      <c r="S31" s="421" t="s">
        <v>364</v>
      </c>
      <c r="T31" s="421" t="s">
        <v>365</v>
      </c>
      <c r="U31" s="421" t="s">
        <v>242</v>
      </c>
      <c r="V31" s="421" t="s">
        <v>243</v>
      </c>
      <c r="W31" s="421" t="s">
        <v>364</v>
      </c>
      <c r="X31" s="421" t="s">
        <v>365</v>
      </c>
      <c r="Y31" s="421" t="s">
        <v>242</v>
      </c>
      <c r="Z31" s="421" t="s">
        <v>243</v>
      </c>
      <c r="AA31" s="421" t="s">
        <v>364</v>
      </c>
      <c r="AB31" s="421" t="s">
        <v>365</v>
      </c>
      <c r="AC31" s="421" t="s">
        <v>242</v>
      </c>
      <c r="AD31" s="421" t="s">
        <v>243</v>
      </c>
      <c r="AE31" s="421" t="s">
        <v>364</v>
      </c>
      <c r="AF31" s="421" t="s">
        <v>365</v>
      </c>
    </row>
    <row r="32" spans="1:32" ht="36.75" customHeight="1">
      <c r="A32" s="447"/>
      <c r="B32" s="464"/>
      <c r="C32" s="483"/>
      <c r="D32" s="483"/>
      <c r="E32" s="483"/>
      <c r="F32" s="483"/>
      <c r="G32" s="483"/>
      <c r="H32" s="483"/>
      <c r="I32" s="483"/>
      <c r="J32" s="483"/>
      <c r="K32" s="483"/>
      <c r="L32" s="465"/>
      <c r="M32" s="422"/>
      <c r="N32" s="422"/>
      <c r="O32" s="422"/>
      <c r="P32" s="422"/>
      <c r="Q32" s="422"/>
      <c r="R32" s="422"/>
      <c r="S32" s="422"/>
      <c r="T32" s="422"/>
      <c r="U32" s="422"/>
      <c r="V32" s="422"/>
      <c r="W32" s="422"/>
      <c r="X32" s="422"/>
      <c r="Y32" s="422"/>
      <c r="Z32" s="422"/>
      <c r="AA32" s="422"/>
      <c r="AB32" s="422"/>
      <c r="AC32" s="422"/>
      <c r="AD32" s="422"/>
      <c r="AE32" s="422"/>
      <c r="AF32" s="422"/>
    </row>
    <row r="33" spans="1:32" ht="18.75" customHeight="1">
      <c r="A33" s="91">
        <v>1</v>
      </c>
      <c r="B33" s="419">
        <v>2</v>
      </c>
      <c r="C33" s="419"/>
      <c r="D33" s="419"/>
      <c r="E33" s="419"/>
      <c r="F33" s="419"/>
      <c r="G33" s="419"/>
      <c r="H33" s="419"/>
      <c r="I33" s="419"/>
      <c r="J33" s="419"/>
      <c r="K33" s="419"/>
      <c r="L33" s="419"/>
      <c r="M33" s="39">
        <v>3</v>
      </c>
      <c r="N33" s="39">
        <v>4</v>
      </c>
      <c r="O33" s="39">
        <v>5</v>
      </c>
      <c r="P33" s="39">
        <v>6</v>
      </c>
      <c r="Q33" s="39">
        <v>7</v>
      </c>
      <c r="R33" s="39">
        <v>8</v>
      </c>
      <c r="S33" s="39">
        <v>9</v>
      </c>
      <c r="T33" s="39">
        <v>10</v>
      </c>
      <c r="U33" s="39">
        <v>11</v>
      </c>
      <c r="V33" s="39">
        <v>12</v>
      </c>
      <c r="W33" s="39">
        <v>13</v>
      </c>
      <c r="X33" s="39">
        <v>14</v>
      </c>
      <c r="Y33" s="39">
        <v>15</v>
      </c>
      <c r="Z33" s="39">
        <v>16</v>
      </c>
      <c r="AA33" s="39">
        <v>17</v>
      </c>
      <c r="AB33" s="39">
        <v>18</v>
      </c>
      <c r="AC33" s="39">
        <v>19</v>
      </c>
      <c r="AD33" s="39">
        <v>20</v>
      </c>
      <c r="AE33" s="39">
        <v>21</v>
      </c>
      <c r="AF33" s="39">
        <v>22</v>
      </c>
    </row>
    <row r="34" spans="1:32" ht="20.100000000000001" customHeight="1">
      <c r="A34" s="83"/>
      <c r="B34" s="420" t="s">
        <v>450</v>
      </c>
      <c r="C34" s="420"/>
      <c r="D34" s="420"/>
      <c r="E34" s="420"/>
      <c r="F34" s="420"/>
      <c r="G34" s="420"/>
      <c r="H34" s="420"/>
      <c r="I34" s="420"/>
      <c r="J34" s="420"/>
      <c r="K34" s="420"/>
      <c r="L34" s="420"/>
      <c r="M34" s="39"/>
      <c r="N34" s="39"/>
      <c r="O34" s="39"/>
      <c r="P34" s="40"/>
      <c r="Q34" s="280">
        <f>'4. Кап. інвестиції'!D6</f>
        <v>20000</v>
      </c>
      <c r="R34" s="280">
        <f>'4. Кап. інвестиції'!E6</f>
        <v>128360</v>
      </c>
      <c r="S34" s="280">
        <f>R34-Q34</f>
        <v>108360</v>
      </c>
      <c r="T34" s="279">
        <f>R34/Q34*100</f>
        <v>641.80000000000007</v>
      </c>
      <c r="U34" s="277"/>
      <c r="V34" s="277"/>
      <c r="W34" s="277"/>
      <c r="X34" s="278"/>
      <c r="Y34" s="277"/>
      <c r="Z34" s="277"/>
      <c r="AA34" s="277"/>
      <c r="AB34" s="278"/>
      <c r="AC34" s="283">
        <f>Q34</f>
        <v>20000</v>
      </c>
      <c r="AD34" s="283">
        <f>R34</f>
        <v>128360</v>
      </c>
      <c r="AE34" s="283">
        <f>AD34-AC34</f>
        <v>108360</v>
      </c>
      <c r="AF34" s="284">
        <f>AD34/AC34*100</f>
        <v>641.80000000000007</v>
      </c>
    </row>
    <row r="35" spans="1:32" ht="20.100000000000001" customHeight="1">
      <c r="A35" s="83"/>
      <c r="B35" s="449" t="s">
        <v>459</v>
      </c>
      <c r="C35" s="450"/>
      <c r="D35" s="450"/>
      <c r="E35" s="450"/>
      <c r="F35" s="450"/>
      <c r="G35" s="450"/>
      <c r="H35" s="450"/>
      <c r="I35" s="450"/>
      <c r="J35" s="450"/>
      <c r="K35" s="450"/>
      <c r="L35" s="451"/>
      <c r="M35" s="39"/>
      <c r="N35" s="39"/>
      <c r="O35" s="39"/>
      <c r="P35" s="40"/>
      <c r="Q35" s="280"/>
      <c r="R35" s="280"/>
      <c r="S35" s="280"/>
      <c r="T35" s="279"/>
      <c r="U35" s="277"/>
      <c r="V35" s="277"/>
      <c r="W35" s="277"/>
      <c r="X35" s="278"/>
      <c r="Y35" s="277"/>
      <c r="Z35" s="277"/>
      <c r="AA35" s="277"/>
      <c r="AB35" s="278"/>
      <c r="AC35" s="283"/>
      <c r="AD35" s="283"/>
      <c r="AE35" s="283"/>
      <c r="AF35" s="284"/>
    </row>
    <row r="36" spans="1:32" ht="20.100000000000001" customHeight="1">
      <c r="A36" s="83"/>
      <c r="B36" s="452"/>
      <c r="C36" s="453"/>
      <c r="D36" s="453"/>
      <c r="E36" s="453"/>
      <c r="F36" s="453"/>
      <c r="G36" s="453"/>
      <c r="H36" s="453"/>
      <c r="I36" s="453"/>
      <c r="J36" s="453"/>
      <c r="K36" s="453"/>
      <c r="L36" s="454"/>
      <c r="M36" s="39"/>
      <c r="N36" s="39"/>
      <c r="O36" s="39"/>
      <c r="P36" s="40"/>
      <c r="Q36" s="280"/>
      <c r="R36" s="280"/>
      <c r="S36" s="280"/>
      <c r="T36" s="279"/>
      <c r="U36" s="277"/>
      <c r="V36" s="277"/>
      <c r="W36" s="277"/>
      <c r="X36" s="278"/>
      <c r="Y36" s="277"/>
      <c r="Z36" s="277"/>
      <c r="AA36" s="277"/>
      <c r="AB36" s="278"/>
      <c r="AC36" s="283"/>
      <c r="AD36" s="283"/>
      <c r="AE36" s="283"/>
      <c r="AF36" s="284"/>
    </row>
    <row r="37" spans="1:32" ht="124.5" customHeight="1">
      <c r="A37" s="83"/>
      <c r="B37" s="455"/>
      <c r="C37" s="456"/>
      <c r="D37" s="456"/>
      <c r="E37" s="456"/>
      <c r="F37" s="456"/>
      <c r="G37" s="456"/>
      <c r="H37" s="456"/>
      <c r="I37" s="456"/>
      <c r="J37" s="456"/>
      <c r="K37" s="456"/>
      <c r="L37" s="457"/>
      <c r="M37" s="39"/>
      <c r="N37" s="39"/>
      <c r="O37" s="39"/>
      <c r="P37" s="40"/>
      <c r="Q37" s="280"/>
      <c r="R37" s="280"/>
      <c r="S37" s="280"/>
      <c r="T37" s="279"/>
      <c r="U37" s="277"/>
      <c r="V37" s="277"/>
      <c r="W37" s="277"/>
      <c r="X37" s="278"/>
      <c r="Y37" s="277"/>
      <c r="Z37" s="277"/>
      <c r="AA37" s="277"/>
      <c r="AB37" s="278"/>
      <c r="AC37" s="283"/>
      <c r="AD37" s="283"/>
      <c r="AE37" s="283"/>
      <c r="AF37" s="284"/>
    </row>
    <row r="38" spans="1:32" ht="24.95" customHeight="1">
      <c r="A38" s="431" t="s">
        <v>58</v>
      </c>
      <c r="B38" s="432"/>
      <c r="C38" s="432"/>
      <c r="D38" s="432"/>
      <c r="E38" s="432"/>
      <c r="F38" s="432"/>
      <c r="G38" s="432"/>
      <c r="H38" s="432"/>
      <c r="I38" s="432"/>
      <c r="J38" s="432"/>
      <c r="K38" s="432"/>
      <c r="L38" s="433"/>
      <c r="M38" s="39"/>
      <c r="N38" s="39"/>
      <c r="O38" s="39"/>
      <c r="P38" s="40"/>
      <c r="Q38" s="280">
        <f>Q34</f>
        <v>20000</v>
      </c>
      <c r="R38" s="280">
        <f>R34</f>
        <v>128360</v>
      </c>
      <c r="S38" s="280">
        <f>R38-Q38</f>
        <v>108360</v>
      </c>
      <c r="T38" s="279">
        <f>R38/Q38*100</f>
        <v>641.80000000000007</v>
      </c>
      <c r="U38" s="277"/>
      <c r="V38" s="277"/>
      <c r="W38" s="277"/>
      <c r="X38" s="278"/>
      <c r="Y38" s="277"/>
      <c r="Z38" s="277"/>
      <c r="AA38" s="277"/>
      <c r="AB38" s="278"/>
      <c r="AC38" s="283">
        <f>AC34</f>
        <v>20000</v>
      </c>
      <c r="AD38" s="283">
        <f>AD34</f>
        <v>128360</v>
      </c>
      <c r="AE38" s="283">
        <f>AD38-AC38</f>
        <v>108360</v>
      </c>
      <c r="AF38" s="284">
        <f>AD38/AC38*100</f>
        <v>641.80000000000007</v>
      </c>
    </row>
    <row r="39" spans="1:32" ht="24.95" customHeight="1">
      <c r="A39" s="431" t="s">
        <v>59</v>
      </c>
      <c r="B39" s="432"/>
      <c r="C39" s="432"/>
      <c r="D39" s="432"/>
      <c r="E39" s="432"/>
      <c r="F39" s="432"/>
      <c r="G39" s="432"/>
      <c r="H39" s="432"/>
      <c r="I39" s="432"/>
      <c r="J39" s="432"/>
      <c r="K39" s="432"/>
      <c r="L39" s="433"/>
      <c r="M39" s="94">
        <f>M38/AC38*100</f>
        <v>0</v>
      </c>
      <c r="N39" s="40"/>
      <c r="O39" s="40"/>
      <c r="P39" s="40"/>
      <c r="Q39" s="94">
        <f>Q38/AC38*100</f>
        <v>100</v>
      </c>
      <c r="R39" s="40"/>
      <c r="S39" s="40"/>
      <c r="T39" s="40"/>
      <c r="U39" s="94">
        <f>U38/AC38*100</f>
        <v>0</v>
      </c>
      <c r="V39" s="40"/>
      <c r="W39" s="40"/>
      <c r="X39" s="40"/>
      <c r="Y39" s="94">
        <f>Y38/AC38*100</f>
        <v>0</v>
      </c>
      <c r="Z39" s="40"/>
      <c r="AA39" s="40"/>
      <c r="AB39" s="40"/>
      <c r="AC39" s="94">
        <f>AC38/AC38*100</f>
        <v>100</v>
      </c>
      <c r="AD39" s="40"/>
      <c r="AE39" s="40"/>
      <c r="AF39" s="40"/>
    </row>
    <row r="40" spans="1:32" ht="15" customHeight="1">
      <c r="A40" s="79"/>
      <c r="B40" s="79"/>
      <c r="C40" s="79"/>
      <c r="D40" s="95"/>
      <c r="E40" s="95"/>
      <c r="F40" s="95"/>
      <c r="G40" s="95"/>
      <c r="H40" s="95"/>
      <c r="I40" s="95"/>
      <c r="J40" s="95"/>
      <c r="K40" s="95"/>
      <c r="L40" s="95"/>
      <c r="M40" s="95"/>
      <c r="N40" s="95"/>
      <c r="O40" s="95"/>
      <c r="P40" s="95"/>
      <c r="Q40" s="95"/>
      <c r="R40" s="95"/>
      <c r="S40" s="95"/>
      <c r="T40" s="95"/>
      <c r="U40" s="95"/>
      <c r="V40" s="95"/>
    </row>
    <row r="41" spans="1:32" ht="15" customHeight="1">
      <c r="A41" s="79"/>
      <c r="B41" s="79"/>
      <c r="C41" s="79"/>
      <c r="D41" s="95"/>
      <c r="E41" s="95"/>
      <c r="F41" s="95"/>
      <c r="G41" s="95"/>
      <c r="H41" s="95"/>
      <c r="I41" s="95"/>
      <c r="J41" s="95"/>
      <c r="K41" s="95"/>
      <c r="L41" s="95"/>
      <c r="M41" s="95"/>
      <c r="N41" s="95"/>
      <c r="O41" s="95"/>
      <c r="P41" s="95"/>
      <c r="Q41" s="95"/>
      <c r="R41" s="95"/>
      <c r="S41" s="95"/>
      <c r="T41" s="95"/>
      <c r="U41" s="95"/>
      <c r="V41" s="95"/>
    </row>
    <row r="42" spans="1:32" s="109" customFormat="1" ht="31.5" customHeight="1">
      <c r="A42" s="418" t="s">
        <v>250</v>
      </c>
      <c r="B42" s="418"/>
      <c r="C42" s="418"/>
      <c r="D42" s="418"/>
      <c r="E42" s="418"/>
      <c r="F42" s="418"/>
      <c r="G42" s="418"/>
      <c r="H42" s="418"/>
      <c r="I42" s="418"/>
      <c r="J42" s="418"/>
      <c r="K42" s="418"/>
      <c r="L42" s="418"/>
      <c r="M42" s="418"/>
      <c r="N42" s="418"/>
      <c r="O42" s="418"/>
      <c r="P42" s="418"/>
      <c r="Q42" s="418"/>
      <c r="R42" s="418"/>
      <c r="S42" s="418"/>
      <c r="T42" s="418"/>
      <c r="U42" s="418"/>
      <c r="V42" s="418"/>
      <c r="W42" s="418"/>
      <c r="X42" s="418"/>
      <c r="Y42" s="418"/>
      <c r="Z42" s="418"/>
      <c r="AA42" s="418"/>
      <c r="AB42" s="418"/>
      <c r="AC42" s="418"/>
      <c r="AD42" s="418"/>
      <c r="AE42" s="418"/>
      <c r="AF42" s="418"/>
    </row>
    <row r="43" spans="1:32" s="96" customFormat="1">
      <c r="A43" s="44"/>
      <c r="B43" s="44"/>
      <c r="C43" s="44"/>
      <c r="D43" s="44"/>
      <c r="E43" s="44"/>
      <c r="F43" s="44"/>
      <c r="G43" s="44"/>
      <c r="H43" s="44"/>
      <c r="I43" s="44"/>
      <c r="J43" s="44"/>
      <c r="L43" s="44"/>
      <c r="AD43" s="484" t="s">
        <v>232</v>
      </c>
      <c r="AE43" s="484"/>
      <c r="AF43" s="484"/>
    </row>
    <row r="44" spans="1:32" s="97" customFormat="1" ht="34.5" customHeight="1">
      <c r="A44" s="365" t="s">
        <v>205</v>
      </c>
      <c r="B44" s="436" t="s">
        <v>334</v>
      </c>
      <c r="C44" s="466"/>
      <c r="D44" s="345" t="s">
        <v>366</v>
      </c>
      <c r="E44" s="345"/>
      <c r="F44" s="440" t="s">
        <v>206</v>
      </c>
      <c r="G44" s="440"/>
      <c r="H44" s="345" t="s">
        <v>207</v>
      </c>
      <c r="I44" s="345"/>
      <c r="J44" s="345" t="s">
        <v>367</v>
      </c>
      <c r="K44" s="345"/>
      <c r="L44" s="448" t="s">
        <v>363</v>
      </c>
      <c r="M44" s="448"/>
      <c r="N44" s="448"/>
      <c r="O44" s="448"/>
      <c r="P44" s="448"/>
      <c r="Q44" s="448"/>
      <c r="R44" s="448"/>
      <c r="S44" s="448"/>
      <c r="T44" s="448"/>
      <c r="U44" s="448"/>
      <c r="V44" s="440" t="s">
        <v>335</v>
      </c>
      <c r="W44" s="440"/>
      <c r="X44" s="440"/>
      <c r="Y44" s="440"/>
      <c r="Z44" s="440"/>
      <c r="AA44" s="440" t="s">
        <v>336</v>
      </c>
      <c r="AB44" s="440"/>
      <c r="AC44" s="440"/>
      <c r="AD44" s="440"/>
      <c r="AE44" s="440"/>
      <c r="AF44" s="440"/>
    </row>
    <row r="45" spans="1:32" s="97" customFormat="1" ht="52.5" customHeight="1">
      <c r="A45" s="365"/>
      <c r="B45" s="479"/>
      <c r="C45" s="480"/>
      <c r="D45" s="345"/>
      <c r="E45" s="345"/>
      <c r="F45" s="440"/>
      <c r="G45" s="440"/>
      <c r="H45" s="345"/>
      <c r="I45" s="345"/>
      <c r="J45" s="345"/>
      <c r="K45" s="345"/>
      <c r="L45" s="440" t="s">
        <v>302</v>
      </c>
      <c r="M45" s="440"/>
      <c r="N45" s="345" t="s">
        <v>307</v>
      </c>
      <c r="O45" s="345"/>
      <c r="P45" s="440" t="s">
        <v>308</v>
      </c>
      <c r="Q45" s="440"/>
      <c r="R45" s="440"/>
      <c r="S45" s="440"/>
      <c r="T45" s="440"/>
      <c r="U45" s="440"/>
      <c r="V45" s="440"/>
      <c r="W45" s="440"/>
      <c r="X45" s="440"/>
      <c r="Y45" s="440"/>
      <c r="Z45" s="440"/>
      <c r="AA45" s="440"/>
      <c r="AB45" s="440"/>
      <c r="AC45" s="440"/>
      <c r="AD45" s="440"/>
      <c r="AE45" s="440"/>
      <c r="AF45" s="440"/>
    </row>
    <row r="46" spans="1:32" s="98" customFormat="1" ht="82.5" customHeight="1">
      <c r="A46" s="365"/>
      <c r="B46" s="438"/>
      <c r="C46" s="467"/>
      <c r="D46" s="345"/>
      <c r="E46" s="345"/>
      <c r="F46" s="440"/>
      <c r="G46" s="440"/>
      <c r="H46" s="345"/>
      <c r="I46" s="345"/>
      <c r="J46" s="345"/>
      <c r="K46" s="345"/>
      <c r="L46" s="440"/>
      <c r="M46" s="440"/>
      <c r="N46" s="345"/>
      <c r="O46" s="345"/>
      <c r="P46" s="440" t="s">
        <v>303</v>
      </c>
      <c r="Q46" s="440"/>
      <c r="R46" s="440" t="s">
        <v>304</v>
      </c>
      <c r="S46" s="440"/>
      <c r="T46" s="440" t="s">
        <v>305</v>
      </c>
      <c r="U46" s="440"/>
      <c r="V46" s="440"/>
      <c r="W46" s="440"/>
      <c r="X46" s="440"/>
      <c r="Y46" s="440"/>
      <c r="Z46" s="440"/>
      <c r="AA46" s="440"/>
      <c r="AB46" s="440"/>
      <c r="AC46" s="440"/>
      <c r="AD46" s="440"/>
      <c r="AE46" s="440"/>
      <c r="AF46" s="440"/>
    </row>
    <row r="47" spans="1:32" s="97" customFormat="1" ht="18.75" customHeight="1">
      <c r="A47" s="62">
        <v>1</v>
      </c>
      <c r="B47" s="368">
        <v>2</v>
      </c>
      <c r="C47" s="369"/>
      <c r="D47" s="345">
        <v>3</v>
      </c>
      <c r="E47" s="345"/>
      <c r="F47" s="345">
        <v>4</v>
      </c>
      <c r="G47" s="345"/>
      <c r="H47" s="345">
        <v>5</v>
      </c>
      <c r="I47" s="345"/>
      <c r="J47" s="345">
        <v>6</v>
      </c>
      <c r="K47" s="345"/>
      <c r="L47" s="368">
        <v>7</v>
      </c>
      <c r="M47" s="369"/>
      <c r="N47" s="368">
        <v>8</v>
      </c>
      <c r="O47" s="369"/>
      <c r="P47" s="345">
        <v>9</v>
      </c>
      <c r="Q47" s="345"/>
      <c r="R47" s="365">
        <v>10</v>
      </c>
      <c r="S47" s="365"/>
      <c r="T47" s="345">
        <v>11</v>
      </c>
      <c r="U47" s="345"/>
      <c r="V47" s="345">
        <v>12</v>
      </c>
      <c r="W47" s="345"/>
      <c r="X47" s="345"/>
      <c r="Y47" s="345"/>
      <c r="Z47" s="345"/>
      <c r="AA47" s="345">
        <v>13</v>
      </c>
      <c r="AB47" s="345"/>
      <c r="AC47" s="345"/>
      <c r="AD47" s="345"/>
      <c r="AE47" s="345"/>
      <c r="AF47" s="345"/>
    </row>
    <row r="48" spans="1:32" s="97" customFormat="1" ht="20.100000000000001" customHeight="1">
      <c r="A48" s="99"/>
      <c r="B48" s="434"/>
      <c r="C48" s="435"/>
      <c r="D48" s="383"/>
      <c r="E48" s="383"/>
      <c r="F48" s="364"/>
      <c r="G48" s="364"/>
      <c r="H48" s="364"/>
      <c r="I48" s="364"/>
      <c r="J48" s="364"/>
      <c r="K48" s="364"/>
      <c r="L48" s="355"/>
      <c r="M48" s="356"/>
      <c r="N48" s="355"/>
      <c r="O48" s="356"/>
      <c r="P48" s="364"/>
      <c r="Q48" s="364"/>
      <c r="R48" s="364"/>
      <c r="S48" s="364"/>
      <c r="T48" s="364"/>
      <c r="U48" s="364"/>
      <c r="V48" s="486"/>
      <c r="W48" s="486"/>
      <c r="X48" s="486"/>
      <c r="Y48" s="486"/>
      <c r="Z48" s="486"/>
      <c r="AA48" s="364"/>
      <c r="AB48" s="364"/>
      <c r="AC48" s="364"/>
      <c r="AD48" s="364"/>
      <c r="AE48" s="364"/>
      <c r="AF48" s="364"/>
    </row>
    <row r="49" spans="1:32" s="97" customFormat="1" ht="20.100000000000001" customHeight="1">
      <c r="A49" s="99"/>
      <c r="B49" s="434"/>
      <c r="C49" s="435"/>
      <c r="D49" s="383"/>
      <c r="E49" s="383"/>
      <c r="F49" s="364"/>
      <c r="G49" s="364"/>
      <c r="H49" s="364"/>
      <c r="I49" s="364"/>
      <c r="J49" s="364"/>
      <c r="K49" s="364"/>
      <c r="L49" s="355"/>
      <c r="M49" s="356"/>
      <c r="N49" s="355"/>
      <c r="O49" s="356"/>
      <c r="P49" s="364"/>
      <c r="Q49" s="364"/>
      <c r="R49" s="364"/>
      <c r="S49" s="364"/>
      <c r="T49" s="364"/>
      <c r="U49" s="364"/>
      <c r="V49" s="486"/>
      <c r="W49" s="486"/>
      <c r="X49" s="486"/>
      <c r="Y49" s="486"/>
      <c r="Z49" s="486"/>
      <c r="AA49" s="364"/>
      <c r="AB49" s="364"/>
      <c r="AC49" s="364"/>
      <c r="AD49" s="364"/>
      <c r="AE49" s="364"/>
      <c r="AF49" s="364"/>
    </row>
    <row r="50" spans="1:32" s="97" customFormat="1" ht="20.100000000000001" customHeight="1">
      <c r="A50" s="99"/>
      <c r="B50" s="434"/>
      <c r="C50" s="435"/>
      <c r="D50" s="383"/>
      <c r="E50" s="383"/>
      <c r="F50" s="364"/>
      <c r="G50" s="364"/>
      <c r="H50" s="364"/>
      <c r="I50" s="364"/>
      <c r="J50" s="364"/>
      <c r="K50" s="364"/>
      <c r="L50" s="355"/>
      <c r="M50" s="356"/>
      <c r="N50" s="355"/>
      <c r="O50" s="356"/>
      <c r="P50" s="364"/>
      <c r="Q50" s="364"/>
      <c r="R50" s="364"/>
      <c r="S50" s="364"/>
      <c r="T50" s="364"/>
      <c r="U50" s="364"/>
      <c r="V50" s="486"/>
      <c r="W50" s="486"/>
      <c r="X50" s="486"/>
      <c r="Y50" s="486"/>
      <c r="Z50" s="486"/>
      <c r="AA50" s="364"/>
      <c r="AB50" s="364"/>
      <c r="AC50" s="364"/>
      <c r="AD50" s="364"/>
      <c r="AE50" s="364"/>
      <c r="AF50" s="364"/>
    </row>
    <row r="51" spans="1:32" s="97" customFormat="1" ht="20.100000000000001" customHeight="1">
      <c r="A51" s="99"/>
      <c r="B51" s="434"/>
      <c r="C51" s="435"/>
      <c r="D51" s="383"/>
      <c r="E51" s="383"/>
      <c r="F51" s="364"/>
      <c r="G51" s="364"/>
      <c r="H51" s="364"/>
      <c r="I51" s="364"/>
      <c r="J51" s="364"/>
      <c r="K51" s="364"/>
      <c r="L51" s="355"/>
      <c r="M51" s="356"/>
      <c r="N51" s="355"/>
      <c r="O51" s="356"/>
      <c r="P51" s="364"/>
      <c r="Q51" s="364"/>
      <c r="R51" s="364"/>
      <c r="S51" s="364"/>
      <c r="T51" s="364"/>
      <c r="U51" s="364"/>
      <c r="V51" s="486"/>
      <c r="W51" s="486"/>
      <c r="X51" s="486"/>
      <c r="Y51" s="486"/>
      <c r="Z51" s="486"/>
      <c r="AA51" s="364"/>
      <c r="AB51" s="364"/>
      <c r="AC51" s="364"/>
      <c r="AD51" s="364"/>
      <c r="AE51" s="364"/>
      <c r="AF51" s="364"/>
    </row>
    <row r="52" spans="1:32" s="97" customFormat="1" ht="20.100000000000001" customHeight="1">
      <c r="A52" s="99"/>
      <c r="B52" s="434"/>
      <c r="C52" s="435"/>
      <c r="D52" s="383"/>
      <c r="E52" s="383"/>
      <c r="F52" s="364"/>
      <c r="G52" s="364"/>
      <c r="H52" s="364"/>
      <c r="I52" s="364"/>
      <c r="J52" s="364"/>
      <c r="K52" s="364"/>
      <c r="L52" s="355"/>
      <c r="M52" s="356"/>
      <c r="N52" s="355"/>
      <c r="O52" s="356"/>
      <c r="P52" s="364"/>
      <c r="Q52" s="364"/>
      <c r="R52" s="364"/>
      <c r="S52" s="364"/>
      <c r="T52" s="364"/>
      <c r="U52" s="364"/>
      <c r="V52" s="486"/>
      <c r="W52" s="486"/>
      <c r="X52" s="486"/>
      <c r="Y52" s="486"/>
      <c r="Z52" s="486"/>
      <c r="AA52" s="364"/>
      <c r="AB52" s="364"/>
      <c r="AC52" s="364"/>
      <c r="AD52" s="364"/>
      <c r="AE52" s="364"/>
      <c r="AF52" s="364"/>
    </row>
    <row r="53" spans="1:32" s="97" customFormat="1" ht="20.100000000000001" customHeight="1">
      <c r="A53" s="99"/>
      <c r="B53" s="434"/>
      <c r="C53" s="435"/>
      <c r="D53" s="383"/>
      <c r="E53" s="383"/>
      <c r="F53" s="364"/>
      <c r="G53" s="364"/>
      <c r="H53" s="364"/>
      <c r="I53" s="364"/>
      <c r="J53" s="364"/>
      <c r="K53" s="364"/>
      <c r="L53" s="355"/>
      <c r="M53" s="356"/>
      <c r="N53" s="355"/>
      <c r="O53" s="356"/>
      <c r="P53" s="364"/>
      <c r="Q53" s="364"/>
      <c r="R53" s="364"/>
      <c r="S53" s="364"/>
      <c r="T53" s="364"/>
      <c r="U53" s="364"/>
      <c r="V53" s="486"/>
      <c r="W53" s="486"/>
      <c r="X53" s="486"/>
      <c r="Y53" s="486"/>
      <c r="Z53" s="486"/>
      <c r="AA53" s="364"/>
      <c r="AB53" s="364"/>
      <c r="AC53" s="364"/>
      <c r="AD53" s="364"/>
      <c r="AE53" s="364"/>
      <c r="AF53" s="364"/>
    </row>
    <row r="54" spans="1:32" s="97" customFormat="1" ht="20.100000000000001" customHeight="1">
      <c r="A54" s="99"/>
      <c r="B54" s="434"/>
      <c r="C54" s="435"/>
      <c r="D54" s="383"/>
      <c r="E54" s="383"/>
      <c r="F54" s="364"/>
      <c r="G54" s="364"/>
      <c r="H54" s="364"/>
      <c r="I54" s="364"/>
      <c r="J54" s="364"/>
      <c r="K54" s="364"/>
      <c r="L54" s="355"/>
      <c r="M54" s="356"/>
      <c r="N54" s="355"/>
      <c r="O54" s="356"/>
      <c r="P54" s="364"/>
      <c r="Q54" s="364"/>
      <c r="R54" s="364"/>
      <c r="S54" s="364"/>
      <c r="T54" s="364"/>
      <c r="U54" s="364"/>
      <c r="V54" s="486"/>
      <c r="W54" s="486"/>
      <c r="X54" s="486"/>
      <c r="Y54" s="486"/>
      <c r="Z54" s="486"/>
      <c r="AA54" s="364"/>
      <c r="AB54" s="364"/>
      <c r="AC54" s="364"/>
      <c r="AD54" s="364"/>
      <c r="AE54" s="364"/>
      <c r="AF54" s="364"/>
    </row>
    <row r="55" spans="1:32" s="97" customFormat="1" ht="24.95" customHeight="1">
      <c r="A55" s="442" t="s">
        <v>58</v>
      </c>
      <c r="B55" s="443"/>
      <c r="C55" s="443"/>
      <c r="D55" s="443"/>
      <c r="E55" s="444"/>
      <c r="F55" s="364"/>
      <c r="G55" s="364"/>
      <c r="H55" s="364"/>
      <c r="I55" s="364"/>
      <c r="J55" s="364"/>
      <c r="K55" s="364"/>
      <c r="L55" s="355"/>
      <c r="M55" s="356"/>
      <c r="N55" s="355"/>
      <c r="O55" s="356"/>
      <c r="P55" s="364"/>
      <c r="Q55" s="364"/>
      <c r="R55" s="364"/>
      <c r="S55" s="364"/>
      <c r="T55" s="364"/>
      <c r="U55" s="364"/>
      <c r="V55" s="486"/>
      <c r="W55" s="486"/>
      <c r="X55" s="486"/>
      <c r="Y55" s="486"/>
      <c r="Z55" s="486"/>
      <c r="AA55" s="364"/>
      <c r="AB55" s="364"/>
      <c r="AC55" s="364"/>
      <c r="AD55" s="364"/>
      <c r="AE55" s="364"/>
      <c r="AF55" s="364"/>
    </row>
    <row r="56" spans="1:32" ht="15" customHeight="1">
      <c r="A56" s="79"/>
      <c r="B56" s="79"/>
      <c r="C56" s="79"/>
      <c r="D56" s="95"/>
      <c r="E56" s="95"/>
      <c r="F56" s="95"/>
      <c r="G56" s="95"/>
      <c r="H56" s="95"/>
      <c r="I56" s="95"/>
      <c r="J56" s="95"/>
      <c r="K56" s="95"/>
      <c r="L56" s="95"/>
      <c r="M56" s="95"/>
      <c r="N56" s="95"/>
      <c r="O56" s="95"/>
      <c r="P56" s="95"/>
      <c r="Q56" s="95"/>
      <c r="R56" s="95"/>
      <c r="S56" s="95"/>
      <c r="T56" s="95"/>
      <c r="U56" s="95"/>
      <c r="V56" s="95"/>
    </row>
    <row r="57" spans="1:32" ht="15" customHeight="1">
      <c r="A57" s="79"/>
      <c r="B57" s="79"/>
      <c r="C57" s="79"/>
      <c r="D57" s="95"/>
      <c r="E57" s="95"/>
      <c r="F57" s="95"/>
      <c r="G57" s="95"/>
      <c r="H57" s="95"/>
      <c r="I57" s="95"/>
      <c r="J57" s="95"/>
      <c r="K57" s="95"/>
      <c r="L57" s="95"/>
      <c r="M57" s="95"/>
      <c r="N57" s="95"/>
      <c r="O57" s="95"/>
      <c r="P57" s="95"/>
      <c r="Q57" s="95"/>
      <c r="R57" s="95"/>
      <c r="S57" s="95"/>
      <c r="T57" s="95"/>
      <c r="U57" s="95"/>
      <c r="V57" s="95"/>
    </row>
    <row r="58" spans="1:32" ht="15" customHeight="1">
      <c r="A58" s="79"/>
      <c r="B58" s="79"/>
      <c r="C58" s="79"/>
      <c r="D58" s="95"/>
      <c r="E58" s="95"/>
      <c r="F58" s="95"/>
      <c r="G58" s="95"/>
      <c r="H58" s="95"/>
      <c r="I58" s="95"/>
      <c r="J58" s="95"/>
      <c r="K58" s="95"/>
      <c r="L58" s="95"/>
      <c r="M58" s="95"/>
      <c r="N58" s="95"/>
      <c r="O58" s="95"/>
      <c r="P58" s="95"/>
      <c r="Q58" s="95"/>
      <c r="R58" s="95"/>
      <c r="S58" s="95"/>
      <c r="T58" s="95"/>
      <c r="U58" s="95"/>
      <c r="V58" s="95"/>
    </row>
    <row r="59" spans="1:32" ht="15" customHeight="1">
      <c r="A59" s="79"/>
      <c r="B59" s="79"/>
      <c r="C59" s="79"/>
      <c r="D59" s="95"/>
      <c r="E59" s="95"/>
      <c r="F59" s="95"/>
      <c r="G59" s="95"/>
      <c r="H59" s="95"/>
      <c r="I59" s="95"/>
      <c r="J59" s="95"/>
      <c r="K59" s="95"/>
      <c r="L59" s="95"/>
      <c r="M59" s="95"/>
      <c r="N59" s="95"/>
      <c r="O59" s="95"/>
      <c r="P59" s="95"/>
      <c r="Q59" s="95"/>
      <c r="R59" s="95"/>
      <c r="S59" s="95"/>
      <c r="T59" s="95"/>
      <c r="U59" s="95"/>
      <c r="V59" s="95"/>
      <c r="AB59" s="282"/>
      <c r="AC59" s="282"/>
    </row>
    <row r="60" spans="1:32" s="108" customFormat="1" ht="18" customHeight="1">
      <c r="A60" s="491" t="str">
        <f>'фінплан - зведені показники'!A78</f>
        <v>В. о. директора КП "Інфо-Рада-Дніпро"</v>
      </c>
      <c r="B60" s="491"/>
      <c r="C60" s="491"/>
      <c r="D60" s="491"/>
      <c r="E60" s="491"/>
      <c r="F60" s="491"/>
      <c r="G60" s="491"/>
      <c r="H60" s="110"/>
      <c r="I60" s="110"/>
      <c r="J60" s="110"/>
      <c r="K60" s="110"/>
      <c r="L60" s="110"/>
      <c r="M60" s="490"/>
      <c r="N60" s="490"/>
      <c r="O60" s="490"/>
      <c r="P60" s="490"/>
      <c r="Q60" s="490"/>
      <c r="R60" s="110"/>
      <c r="S60" s="110"/>
      <c r="T60" s="110"/>
      <c r="U60" s="110"/>
      <c r="V60" s="110"/>
      <c r="W60" s="489"/>
      <c r="X60" s="489"/>
      <c r="Y60" s="489"/>
      <c r="Z60" s="489"/>
      <c r="AA60" s="489"/>
      <c r="AB60" s="492" t="s">
        <v>491</v>
      </c>
      <c r="AC60" s="492"/>
      <c r="AD60" s="282"/>
    </row>
    <row r="61" spans="1:32" s="32" customFormat="1">
      <c r="B61" s="484" t="s">
        <v>78</v>
      </c>
      <c r="C61" s="484"/>
      <c r="D61" s="484"/>
      <c r="E61" s="484"/>
      <c r="F61" s="484"/>
      <c r="G61" s="484"/>
      <c r="H61" s="79"/>
      <c r="I61" s="79"/>
      <c r="J61" s="81"/>
      <c r="K61" s="81"/>
      <c r="L61" s="81"/>
      <c r="N61" s="44"/>
      <c r="O61" s="44"/>
      <c r="P61" s="44"/>
      <c r="Q61" s="44"/>
      <c r="R61" s="44" t="s">
        <v>79</v>
      </c>
      <c r="V61" s="44"/>
      <c r="AB61" s="330" t="s">
        <v>125</v>
      </c>
      <c r="AC61" s="330"/>
      <c r="AD61" s="330"/>
      <c r="AE61" s="330"/>
      <c r="AF61" s="330"/>
    </row>
    <row r="62" spans="1:32" s="100" customFormat="1" ht="16.5" customHeight="1">
      <c r="C62" s="101"/>
      <c r="D62" s="102"/>
      <c r="E62" s="102"/>
      <c r="F62" s="103"/>
      <c r="G62" s="103"/>
      <c r="H62" s="103"/>
      <c r="I62" s="103"/>
      <c r="J62" s="103"/>
      <c r="K62" s="103"/>
      <c r="L62" s="103"/>
      <c r="M62" s="103"/>
      <c r="O62" s="102"/>
      <c r="P62" s="102"/>
      <c r="Q62" s="102"/>
      <c r="R62" s="102"/>
      <c r="S62" s="102"/>
      <c r="T62" s="102"/>
      <c r="U62" s="102"/>
      <c r="V62" s="102"/>
      <c r="W62" s="102"/>
      <c r="X62" s="102"/>
      <c r="Y62" s="102"/>
      <c r="Z62" s="102"/>
      <c r="AA62" s="102"/>
    </row>
    <row r="63" spans="1:32" s="32" customFormat="1" ht="15" customHeight="1">
      <c r="F63" s="30"/>
      <c r="G63" s="30"/>
      <c r="H63" s="30"/>
      <c r="I63" s="30"/>
      <c r="J63" s="30"/>
      <c r="K63" s="30"/>
      <c r="L63" s="30"/>
      <c r="Q63" s="30"/>
      <c r="R63" s="30"/>
      <c r="S63" s="30"/>
      <c r="T63" s="30"/>
      <c r="X63" s="30"/>
      <c r="Y63" s="30"/>
      <c r="Z63" s="30"/>
      <c r="AA63" s="30"/>
    </row>
    <row r="64" spans="1:32" ht="3.75" hidden="1" customHeight="1">
      <c r="C64" s="104"/>
      <c r="D64" s="104"/>
      <c r="E64" s="104"/>
      <c r="F64" s="104"/>
      <c r="G64" s="104"/>
      <c r="H64" s="104"/>
      <c r="I64" s="105"/>
      <c r="J64" s="105"/>
      <c r="K64" s="105"/>
      <c r="L64" s="105"/>
      <c r="M64" s="105"/>
      <c r="N64" s="105"/>
      <c r="O64" s="105"/>
      <c r="P64" s="105"/>
      <c r="Q64" s="105"/>
      <c r="R64" s="105"/>
      <c r="S64" s="105"/>
      <c r="T64" s="105"/>
      <c r="U64" s="104"/>
      <c r="V64" s="104"/>
    </row>
    <row r="65" spans="1:32" s="144" customFormat="1" ht="102" customHeight="1">
      <c r="A65" s="487"/>
      <c r="B65" s="487"/>
      <c r="C65" s="487"/>
      <c r="D65" s="487"/>
      <c r="E65" s="487"/>
      <c r="F65" s="487"/>
      <c r="G65" s="487"/>
      <c r="H65" s="487"/>
      <c r="I65" s="487"/>
      <c r="J65" s="487"/>
      <c r="K65" s="143"/>
      <c r="L65" s="143"/>
      <c r="M65" s="143"/>
      <c r="N65" s="143"/>
      <c r="O65" s="143"/>
      <c r="P65" s="143"/>
      <c r="Q65" s="143"/>
      <c r="R65" s="143"/>
      <c r="S65" s="143"/>
      <c r="T65" s="143"/>
      <c r="U65" s="143"/>
      <c r="V65" s="143"/>
      <c r="W65" s="143"/>
      <c r="X65" s="143"/>
      <c r="Y65" s="143"/>
      <c r="Z65" s="143"/>
      <c r="AA65" s="143"/>
      <c r="AB65" s="143"/>
      <c r="AC65" s="143"/>
      <c r="AD65" s="488"/>
      <c r="AE65" s="488"/>
      <c r="AF65" s="488"/>
    </row>
    <row r="66" spans="1:32">
      <c r="C66" s="104"/>
      <c r="D66" s="104"/>
      <c r="E66" s="104"/>
      <c r="F66" s="104"/>
      <c r="G66" s="104"/>
      <c r="H66" s="104"/>
      <c r="I66" s="104"/>
      <c r="J66" s="104"/>
      <c r="K66" s="104"/>
      <c r="L66" s="104"/>
      <c r="M66" s="104"/>
      <c r="N66" s="104"/>
      <c r="O66" s="104"/>
      <c r="P66" s="104"/>
      <c r="Q66" s="104"/>
      <c r="R66" s="104"/>
      <c r="S66" s="104"/>
      <c r="T66" s="104"/>
      <c r="U66" s="104"/>
      <c r="V66" s="104"/>
    </row>
    <row r="67" spans="1:32">
      <c r="C67" s="106"/>
    </row>
    <row r="70" spans="1:32">
      <c r="C70" s="107"/>
    </row>
    <row r="71" spans="1:32">
      <c r="C71" s="107"/>
    </row>
    <row r="72" spans="1:32">
      <c r="C72" s="107"/>
    </row>
    <row r="73" spans="1:32">
      <c r="C73" s="107"/>
    </row>
    <row r="74" spans="1:32">
      <c r="C74" s="107"/>
    </row>
    <row r="75" spans="1:32">
      <c r="C75" s="107"/>
    </row>
    <row r="76" spans="1:32">
      <c r="C76" s="107"/>
    </row>
  </sheetData>
  <mergeCells count="296">
    <mergeCell ref="AB60:AC60"/>
    <mergeCell ref="A65:J65"/>
    <mergeCell ref="AD65:AF65"/>
    <mergeCell ref="W60:AA60"/>
    <mergeCell ref="B61:G61"/>
    <mergeCell ref="AB61:AF61"/>
    <mergeCell ref="M60:Q60"/>
    <mergeCell ref="A60:G60"/>
    <mergeCell ref="AD1:AF1"/>
    <mergeCell ref="AD2:AF2"/>
    <mergeCell ref="T55:U55"/>
    <mergeCell ref="V55:Z55"/>
    <mergeCell ref="T53:U53"/>
    <mergeCell ref="V53:Z53"/>
    <mergeCell ref="T54:U54"/>
    <mergeCell ref="V54:Z54"/>
    <mergeCell ref="T49:U49"/>
    <mergeCell ref="V49:Z49"/>
    <mergeCell ref="T52:U52"/>
    <mergeCell ref="V52:Z52"/>
    <mergeCell ref="T51:U51"/>
    <mergeCell ref="V51:Z51"/>
    <mergeCell ref="R55:S55"/>
    <mergeCell ref="H55:I55"/>
    <mergeCell ref="L55:M55"/>
    <mergeCell ref="N55:O55"/>
    <mergeCell ref="J55:K55"/>
    <mergeCell ref="P55:Q55"/>
    <mergeCell ref="V50:Z50"/>
    <mergeCell ref="V48:Z48"/>
    <mergeCell ref="P46:Q46"/>
    <mergeCell ref="R46:S46"/>
    <mergeCell ref="V47:Z47"/>
    <mergeCell ref="T46:U46"/>
    <mergeCell ref="R47:S47"/>
    <mergeCell ref="T47:U47"/>
    <mergeCell ref="P49:Q49"/>
    <mergeCell ref="T48:U48"/>
    <mergeCell ref="V44:Z46"/>
    <mergeCell ref="P45:U45"/>
    <mergeCell ref="L45:M46"/>
    <mergeCell ref="L50:M50"/>
    <mergeCell ref="N50:O50"/>
    <mergeCell ref="P47:Q47"/>
    <mergeCell ref="N47:O47"/>
    <mergeCell ref="N49:O49"/>
    <mergeCell ref="R53:S53"/>
    <mergeCell ref="L53:M53"/>
    <mergeCell ref="N53:O53"/>
    <mergeCell ref="AA25:AB25"/>
    <mergeCell ref="A44:A46"/>
    <mergeCell ref="D44:E46"/>
    <mergeCell ref="F44:G46"/>
    <mergeCell ref="H44:I46"/>
    <mergeCell ref="B44:C46"/>
    <mergeCell ref="Z29:AB29"/>
    <mergeCell ref="Y31:Y32"/>
    <mergeCell ref="Z31:Z32"/>
    <mergeCell ref="AA31:AA32"/>
    <mergeCell ref="P31:P32"/>
    <mergeCell ref="B30:L32"/>
    <mergeCell ref="M31:M32"/>
    <mergeCell ref="AA44:AF46"/>
    <mergeCell ref="AD43:AF43"/>
    <mergeCell ref="W31:W32"/>
    <mergeCell ref="X31:X32"/>
    <mergeCell ref="AC31:AC32"/>
    <mergeCell ref="AD31:AD32"/>
    <mergeCell ref="AE31:AE32"/>
    <mergeCell ref="AF31:AF32"/>
    <mergeCell ref="AB31:AB32"/>
    <mergeCell ref="Y30:AB30"/>
    <mergeCell ref="A25:V25"/>
    <mergeCell ref="AC24:AD24"/>
    <mergeCell ref="AE24:AF24"/>
    <mergeCell ref="AE20:AF20"/>
    <mergeCell ref="AA21:AB21"/>
    <mergeCell ref="AE21:AF21"/>
    <mergeCell ref="AC21:AD21"/>
    <mergeCell ref="AA20:AB20"/>
    <mergeCell ref="AC20:AD20"/>
    <mergeCell ref="AE23:AF23"/>
    <mergeCell ref="AE22:AF22"/>
    <mergeCell ref="AA24:AB24"/>
    <mergeCell ref="W21:X21"/>
    <mergeCell ref="Y21:Z21"/>
    <mergeCell ref="Y18:Z19"/>
    <mergeCell ref="D20:G20"/>
    <mergeCell ref="AC23:AD23"/>
    <mergeCell ref="W22:X22"/>
    <mergeCell ref="D23:G23"/>
    <mergeCell ref="H23:Q23"/>
    <mergeCell ref="R23:V23"/>
    <mergeCell ref="W23:X23"/>
    <mergeCell ref="Y22:Z22"/>
    <mergeCell ref="AA22:AB22"/>
    <mergeCell ref="D22:G22"/>
    <mergeCell ref="H22:Q22"/>
    <mergeCell ref="R22:V22"/>
    <mergeCell ref="AC22:AD22"/>
    <mergeCell ref="AD9:AF9"/>
    <mergeCell ref="AA10:AC10"/>
    <mergeCell ref="AD10:AF10"/>
    <mergeCell ref="X10:Z10"/>
    <mergeCell ref="U9:W9"/>
    <mergeCell ref="AD8:AF8"/>
    <mergeCell ref="N10:Q10"/>
    <mergeCell ref="N9:Q9"/>
    <mergeCell ref="AA18:AB19"/>
    <mergeCell ref="W17:AF17"/>
    <mergeCell ref="X9:Z9"/>
    <mergeCell ref="X11:Z11"/>
    <mergeCell ref="AE18:AF19"/>
    <mergeCell ref="AC18:AD19"/>
    <mergeCell ref="U12:W12"/>
    <mergeCell ref="AA12:AC12"/>
    <mergeCell ref="R17:V19"/>
    <mergeCell ref="R11:T11"/>
    <mergeCell ref="R12:T12"/>
    <mergeCell ref="AA8:AC8"/>
    <mergeCell ref="W18:X19"/>
    <mergeCell ref="X12:Z12"/>
    <mergeCell ref="AA11:AC11"/>
    <mergeCell ref="AA9:AC9"/>
    <mergeCell ref="A5:A6"/>
    <mergeCell ref="B5:C6"/>
    <mergeCell ref="B7:C7"/>
    <mergeCell ref="B8:C8"/>
    <mergeCell ref="R8:T8"/>
    <mergeCell ref="B22:C22"/>
    <mergeCell ref="N11:Q11"/>
    <mergeCell ref="A17:A19"/>
    <mergeCell ref="D17:G19"/>
    <mergeCell ref="H17:Q19"/>
    <mergeCell ref="N8:Q8"/>
    <mergeCell ref="B9:C9"/>
    <mergeCell ref="D21:G21"/>
    <mergeCell ref="H21:Q21"/>
    <mergeCell ref="R21:V21"/>
    <mergeCell ref="H20:Q20"/>
    <mergeCell ref="A12:M12"/>
    <mergeCell ref="N12:Q12"/>
    <mergeCell ref="AA7:AC7"/>
    <mergeCell ref="X7:Z7"/>
    <mergeCell ref="X8:Z8"/>
    <mergeCell ref="B10:C10"/>
    <mergeCell ref="B11:C11"/>
    <mergeCell ref="B17:C19"/>
    <mergeCell ref="W20:X20"/>
    <mergeCell ref="Y20:Z20"/>
    <mergeCell ref="N5:Q6"/>
    <mergeCell ref="N7:Q7"/>
    <mergeCell ref="R5:AF5"/>
    <mergeCell ref="R7:T7"/>
    <mergeCell ref="R6:T6"/>
    <mergeCell ref="AD6:AF6"/>
    <mergeCell ref="U7:W7"/>
    <mergeCell ref="AD7:AF7"/>
    <mergeCell ref="U6:W6"/>
    <mergeCell ref="X6:Z6"/>
    <mergeCell ref="AA6:AC6"/>
    <mergeCell ref="R20:V20"/>
    <mergeCell ref="R10:T10"/>
    <mergeCell ref="R9:T9"/>
    <mergeCell ref="U11:W11"/>
    <mergeCell ref="U10:W10"/>
    <mergeCell ref="T50:U50"/>
    <mergeCell ref="D47:E47"/>
    <mergeCell ref="F47:G47"/>
    <mergeCell ref="L47:M47"/>
    <mergeCell ref="D48:E48"/>
    <mergeCell ref="F48:G48"/>
    <mergeCell ref="R49:S49"/>
    <mergeCell ref="N48:O48"/>
    <mergeCell ref="H50:I50"/>
    <mergeCell ref="J50:K50"/>
    <mergeCell ref="T31:T32"/>
    <mergeCell ref="A38:L38"/>
    <mergeCell ref="H47:I47"/>
    <mergeCell ref="J47:K47"/>
    <mergeCell ref="L48:M48"/>
    <mergeCell ref="B47:C47"/>
    <mergeCell ref="A30:A32"/>
    <mergeCell ref="M30:P30"/>
    <mergeCell ref="N31:N32"/>
    <mergeCell ref="O31:O32"/>
    <mergeCell ref="H48:I48"/>
    <mergeCell ref="J48:K48"/>
    <mergeCell ref="J44:K46"/>
    <mergeCell ref="L44:U44"/>
    <mergeCell ref="N45:O46"/>
    <mergeCell ref="Q30:T30"/>
    <mergeCell ref="B35:L37"/>
    <mergeCell ref="A55:E55"/>
    <mergeCell ref="F55:G55"/>
    <mergeCell ref="D50:E50"/>
    <mergeCell ref="F50:G50"/>
    <mergeCell ref="B53:C53"/>
    <mergeCell ref="B54:C54"/>
    <mergeCell ref="D52:E52"/>
    <mergeCell ref="D54:E54"/>
    <mergeCell ref="F54:G54"/>
    <mergeCell ref="B50:C50"/>
    <mergeCell ref="H54:I54"/>
    <mergeCell ref="J54:K54"/>
    <mergeCell ref="B51:C51"/>
    <mergeCell ref="D53:E53"/>
    <mergeCell ref="F53:G53"/>
    <mergeCell ref="D51:E51"/>
    <mergeCell ref="F51:G51"/>
    <mergeCell ref="F52:G52"/>
    <mergeCell ref="R54:S54"/>
    <mergeCell ref="L54:M54"/>
    <mergeCell ref="N54:O54"/>
    <mergeCell ref="P54:Q54"/>
    <mergeCell ref="P53:Q53"/>
    <mergeCell ref="P51:Q51"/>
    <mergeCell ref="J52:K52"/>
    <mergeCell ref="L52:M52"/>
    <mergeCell ref="N52:O52"/>
    <mergeCell ref="P52:Q52"/>
    <mergeCell ref="H51:I51"/>
    <mergeCell ref="J51:K51"/>
    <mergeCell ref="L51:M51"/>
    <mergeCell ref="N51:O51"/>
    <mergeCell ref="AA54:AF54"/>
    <mergeCell ref="AA55:AF55"/>
    <mergeCell ref="D5:F6"/>
    <mergeCell ref="D7:F7"/>
    <mergeCell ref="D8:F8"/>
    <mergeCell ref="D9:F9"/>
    <mergeCell ref="D10:F10"/>
    <mergeCell ref="D11:F11"/>
    <mergeCell ref="G5:M6"/>
    <mergeCell ref="AA50:AF50"/>
    <mergeCell ref="G8:M8"/>
    <mergeCell ref="G9:M9"/>
    <mergeCell ref="G10:M10"/>
    <mergeCell ref="AD29:AF29"/>
    <mergeCell ref="AA23:AB23"/>
    <mergeCell ref="AC25:AD25"/>
    <mergeCell ref="AE25:AF25"/>
    <mergeCell ref="U8:W8"/>
    <mergeCell ref="AD12:AF12"/>
    <mergeCell ref="AD11:AF11"/>
    <mergeCell ref="Y23:Z23"/>
    <mergeCell ref="D24:G24"/>
    <mergeCell ref="W24:X24"/>
    <mergeCell ref="Q31:Q32"/>
    <mergeCell ref="AA51:AF51"/>
    <mergeCell ref="AA52:AF52"/>
    <mergeCell ref="AA53:AF53"/>
    <mergeCell ref="A39:L39"/>
    <mergeCell ref="AA47:AF47"/>
    <mergeCell ref="AA48:AF48"/>
    <mergeCell ref="AA49:AF49"/>
    <mergeCell ref="D49:E49"/>
    <mergeCell ref="F49:G49"/>
    <mergeCell ref="H49:I49"/>
    <mergeCell ref="B52:C52"/>
    <mergeCell ref="B48:C48"/>
    <mergeCell ref="J49:K49"/>
    <mergeCell ref="L49:M49"/>
    <mergeCell ref="H53:I53"/>
    <mergeCell ref="J53:K53"/>
    <mergeCell ref="H52:I52"/>
    <mergeCell ref="R52:S52"/>
    <mergeCell ref="P48:Q48"/>
    <mergeCell ref="R48:S48"/>
    <mergeCell ref="R51:S51"/>
    <mergeCell ref="P50:Q50"/>
    <mergeCell ref="R50:S50"/>
    <mergeCell ref="B49:C49"/>
    <mergeCell ref="A3:AF3"/>
    <mergeCell ref="A15:AF15"/>
    <mergeCell ref="A28:AF28"/>
    <mergeCell ref="A42:AF42"/>
    <mergeCell ref="B33:L33"/>
    <mergeCell ref="B34:L34"/>
    <mergeCell ref="U31:U32"/>
    <mergeCell ref="V31:V32"/>
    <mergeCell ref="AC30:AF30"/>
    <mergeCell ref="G7:M7"/>
    <mergeCell ref="Y24:Z24"/>
    <mergeCell ref="Y25:Z25"/>
    <mergeCell ref="H24:Q24"/>
    <mergeCell ref="R24:V24"/>
    <mergeCell ref="B20:C20"/>
    <mergeCell ref="G11:M11"/>
    <mergeCell ref="B23:C23"/>
    <mergeCell ref="B24:C24"/>
    <mergeCell ref="W25:X25"/>
    <mergeCell ref="R31:R32"/>
    <mergeCell ref="B21:C21"/>
    <mergeCell ref="U30:X30"/>
    <mergeCell ref="S31:S32"/>
  </mergeCells>
  <phoneticPr fontId="3" type="noConversion"/>
  <pageMargins left="0.59055118110236227" right="0.59055118110236227" top="0.78740157480314965" bottom="0.39370078740157483" header="0.31496062992125984" footer="0.31496062992125984"/>
  <pageSetup paperSize="9" scale="3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13</vt:i4>
      </vt:variant>
    </vt:vector>
  </HeadingPairs>
  <TitlesOfParts>
    <vt:vector size="21" baseType="lpstr">
      <vt:lpstr>фінплан - зведені показники</vt:lpstr>
      <vt:lpstr>1. Фін результат</vt:lpstr>
      <vt:lpstr>2. Розрахунки з бюджетом</vt:lpstr>
      <vt:lpstr>3. Рух грошових коштів</vt:lpstr>
      <vt:lpstr>4. Кап. інвестиції</vt:lpstr>
      <vt:lpstr> 5. Коефіцієнти</vt:lpstr>
      <vt:lpstr>6.1. Інша інфо_1</vt:lpstr>
      <vt:lpstr>6.2. Інша інфо_2</vt:lpstr>
      <vt:lpstr>' 5. Коефіцієнти'!Заголовки_для_печати</vt:lpstr>
      <vt:lpstr>'1. Фін результат'!Заголовки_для_печати</vt:lpstr>
      <vt:lpstr>'2. Розрахунки з бюджетом'!Заголовки_для_печати</vt:lpstr>
      <vt:lpstr>'3. Рух грошових коштів'!Заголовки_для_печати</vt:lpstr>
      <vt:lpstr>'фінплан - зведені показники'!Заголовки_для_печати</vt:lpstr>
      <vt:lpstr>' 5. Коефіцієнти'!Область_печати</vt:lpstr>
      <vt:lpstr>'1. Фін результат'!Область_печати</vt:lpstr>
      <vt:lpstr>'2. Розрахунки з бюджетом'!Область_печати</vt:lpstr>
      <vt:lpstr>'3. Рух грошових коштів'!Область_печати</vt:lpstr>
      <vt:lpstr>'4. Кап. інвестиції'!Область_печати</vt:lpstr>
      <vt:lpstr>'6.1. Інша інфо_1'!Область_печати</vt:lpstr>
      <vt:lpstr>'6.2. Інша інфо_2'!Область_печати</vt:lpstr>
      <vt:lpstr>'фінплан - зведені показники'!Область_печати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Shterna</dc:creator>
  <cp:lastModifiedBy>user</cp:lastModifiedBy>
  <cp:lastPrinted>2024-07-17T07:37:00Z</cp:lastPrinted>
  <dcterms:created xsi:type="dcterms:W3CDTF">2003-03-13T16:00:22Z</dcterms:created>
  <dcterms:modified xsi:type="dcterms:W3CDTF">2024-07-17T07:49:46Z</dcterms:modified>
</cp:coreProperties>
</file>