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I42" i="1" l="1"/>
  <c r="I38" i="1"/>
  <c r="I37" i="1"/>
  <c r="I22" i="1"/>
  <c r="H37" i="1" l="1"/>
  <c r="H22" i="1"/>
  <c r="H38" i="1"/>
  <c r="H42" i="1"/>
  <c r="E83" i="1" l="1"/>
  <c r="E82" i="1"/>
  <c r="E81" i="1"/>
  <c r="E80" i="1"/>
  <c r="E79" i="1"/>
  <c r="E78" i="1"/>
  <c r="I77" i="1"/>
  <c r="H77" i="1"/>
  <c r="G77" i="1"/>
  <c r="F77" i="1"/>
  <c r="C77" i="1"/>
  <c r="E75" i="1"/>
  <c r="D73" i="1"/>
  <c r="D74" i="1" s="1"/>
  <c r="E71" i="1"/>
  <c r="E70" i="1"/>
  <c r="E69" i="1"/>
  <c r="E68" i="1"/>
  <c r="I67" i="1"/>
  <c r="H67" i="1"/>
  <c r="G67" i="1"/>
  <c r="F67" i="1"/>
  <c r="C67" i="1"/>
  <c r="E66" i="1"/>
  <c r="E65" i="1"/>
  <c r="E64" i="1"/>
  <c r="E63" i="1"/>
  <c r="I62" i="1"/>
  <c r="H62" i="1"/>
  <c r="G62" i="1"/>
  <c r="F62" i="1"/>
  <c r="C62" i="1"/>
  <c r="E60" i="1"/>
  <c r="E59" i="1"/>
  <c r="E58" i="1"/>
  <c r="E57" i="1"/>
  <c r="E56" i="1"/>
  <c r="E55" i="1"/>
  <c r="I54" i="1"/>
  <c r="H54" i="1"/>
  <c r="G54" i="1"/>
  <c r="F54" i="1"/>
  <c r="C54" i="1"/>
  <c r="E53" i="1"/>
  <c r="E52" i="1"/>
  <c r="I51" i="1"/>
  <c r="H51" i="1"/>
  <c r="G51" i="1"/>
  <c r="F51" i="1"/>
  <c r="C51" i="1"/>
  <c r="C49" i="1"/>
  <c r="E47" i="1"/>
  <c r="E46" i="1"/>
  <c r="E45" i="1"/>
  <c r="I44" i="1"/>
  <c r="G44" i="1"/>
  <c r="F44" i="1"/>
  <c r="E43" i="1"/>
  <c r="G42" i="1"/>
  <c r="E42" i="1" s="1"/>
  <c r="E41" i="1"/>
  <c r="I40" i="1"/>
  <c r="H40" i="1"/>
  <c r="G40" i="1"/>
  <c r="F40" i="1"/>
  <c r="H39" i="1"/>
  <c r="G39" i="1"/>
  <c r="G38" i="1"/>
  <c r="E38" i="1" s="1"/>
  <c r="G37" i="1"/>
  <c r="F37" i="1"/>
  <c r="E35" i="1"/>
  <c r="E34" i="1"/>
  <c r="E33" i="1"/>
  <c r="I32" i="1"/>
  <c r="I26" i="1" s="1"/>
  <c r="H32" i="1"/>
  <c r="H26" i="1" s="1"/>
  <c r="G32" i="1"/>
  <c r="G26" i="1" s="1"/>
  <c r="F32" i="1"/>
  <c r="F26" i="1" s="1"/>
  <c r="E31" i="1"/>
  <c r="E30" i="1"/>
  <c r="E29" i="1"/>
  <c r="E28" i="1"/>
  <c r="E27" i="1"/>
  <c r="C26" i="1"/>
  <c r="E25" i="1"/>
  <c r="I24" i="1"/>
  <c r="H24" i="1"/>
  <c r="G24" i="1"/>
  <c r="F24" i="1"/>
  <c r="D24" i="1"/>
  <c r="E23" i="1"/>
  <c r="I21" i="1"/>
  <c r="G22" i="1"/>
  <c r="G21" i="1" s="1"/>
  <c r="C22" i="1"/>
  <c r="C21" i="1" s="1"/>
  <c r="H21" i="1"/>
  <c r="F21" i="1"/>
  <c r="E37" i="1" l="1"/>
  <c r="E67" i="1"/>
  <c r="C48" i="1"/>
  <c r="C73" i="1" s="1"/>
  <c r="C74" i="1" s="1"/>
  <c r="E32" i="1"/>
  <c r="E40" i="1"/>
  <c r="H49" i="1"/>
  <c r="I49" i="1"/>
  <c r="F48" i="1"/>
  <c r="E39" i="1"/>
  <c r="E62" i="1"/>
  <c r="E77" i="1"/>
  <c r="F49" i="1"/>
  <c r="G49" i="1"/>
  <c r="G48" i="1"/>
  <c r="E44" i="1"/>
  <c r="I48" i="1"/>
  <c r="E24" i="1"/>
  <c r="E54" i="1"/>
  <c r="E51" i="1"/>
  <c r="H48" i="1"/>
  <c r="E26" i="1"/>
  <c r="E21" i="1"/>
  <c r="E22" i="1"/>
  <c r="H73" i="1" l="1"/>
  <c r="H74" i="1" s="1"/>
  <c r="I73" i="1"/>
  <c r="I74" i="1" s="1"/>
  <c r="E49" i="1"/>
  <c r="F73" i="1"/>
  <c r="F74" i="1" s="1"/>
  <c r="G73" i="1"/>
  <c r="G74" i="1" s="1"/>
  <c r="E48" i="1"/>
  <c r="E73" i="1" l="1"/>
  <c r="E74" i="1"/>
</calcChain>
</file>

<file path=xl/sharedStrings.xml><?xml version="1.0" encoding="utf-8"?>
<sst xmlns="http://schemas.openxmlformats.org/spreadsheetml/2006/main" count="175" uniqueCount="120">
  <si>
    <t>Додаток 1</t>
  </si>
  <si>
    <t>до Порядку складання фінансового плану комунальним некомерційним підприємством та контролю за його виконанням</t>
  </si>
  <si>
    <t>ПОГОДЖЕНО:</t>
  </si>
  <si>
    <t>ЗАТВЕРДЖУЮ:</t>
  </si>
  <si>
    <t>Заступник директора-начальник управління фінансово-економічного забезпечення - головний бухгалтер</t>
  </si>
  <si>
    <t>Заступник директора-начальник управління організаційно-кадрової роботи,правового, інформаційного та технічного забезпечення   департаменту охорони здоров'я населення Дніпровської міської ради</t>
  </si>
  <si>
    <t>Ольга ВОРОНЬКО</t>
  </si>
  <si>
    <t>Олександра БОДНЯ</t>
  </si>
  <si>
    <t>(Посада, П.І.Б.  підпис)</t>
  </si>
  <si>
    <t>Одиниця виміру             грн.</t>
  </si>
  <si>
    <t>Проект</t>
  </si>
  <si>
    <t>Затвердженний</t>
  </si>
  <si>
    <t>Місцезнаходження просп.Богдана Хмельницького, 19</t>
  </si>
  <si>
    <t xml:space="preserve">Уточнений </t>
  </si>
  <si>
    <t>х</t>
  </si>
  <si>
    <t>Телефон (056)720-94-55</t>
  </si>
  <si>
    <t>зробити позначку "Х"</t>
  </si>
  <si>
    <t>ФІНАНСОВИЙ ПЛАН</t>
  </si>
  <si>
    <t>Комунального некомерційного підприємства "Міська клінічна лікарня №16" ДМР</t>
  </si>
  <si>
    <t>(назва підприємства)</t>
  </si>
  <si>
    <t>на 2023  рік</t>
  </si>
  <si>
    <t>грн.</t>
  </si>
  <si>
    <t>Показники </t>
  </si>
  <si>
    <t>Код рядка</t>
  </si>
  <si>
    <t>Факт мину-лого року</t>
  </si>
  <si>
    <t>Прогноз на наступний рік</t>
  </si>
  <si>
    <t>Плановий рік, усього  </t>
  </si>
  <si>
    <t>У тому числі за кварталами планового року</t>
  </si>
  <si>
    <t>І</t>
  </si>
  <si>
    <t>ІІ</t>
  </si>
  <si>
    <t>ІІІ</t>
  </si>
  <si>
    <t>ІV</t>
  </si>
  <si>
    <t>1 </t>
  </si>
  <si>
    <t>2 </t>
  </si>
  <si>
    <t>I. Формування фінансових результатів</t>
  </si>
  <si>
    <t>Доходи</t>
  </si>
  <si>
    <t>Надходження (дохід)  від реалізації продукції (товарів, робіт, послуг), у т.ч.:</t>
  </si>
  <si>
    <t>1010</t>
  </si>
  <si>
    <t>доходи надавача за програмою медичних гарантій від НСЗУ</t>
  </si>
  <si>
    <t>1011</t>
  </si>
  <si>
    <t>Х</t>
  </si>
  <si>
    <t xml:space="preserve"> інші субвенції</t>
  </si>
  <si>
    <t>1012</t>
  </si>
  <si>
    <t xml:space="preserve">Надходження (дохід) за рахунок коштів бюджету міста </t>
  </si>
  <si>
    <t>1020</t>
  </si>
  <si>
    <t xml:space="preserve">Дохід з місцевого бюджету </t>
  </si>
  <si>
    <t>1021</t>
  </si>
  <si>
    <t>Інші надходження (доходи) , у т.ч.:</t>
  </si>
  <si>
    <t xml:space="preserve">   кошти, що отримуються підприємством на окремі доручення (кошти від депутатів міської, обласної, державної ради)</t>
  </si>
  <si>
    <t xml:space="preserve">   плата за послуги, що надаються згідно з основною діяльністю (платні послуги)</t>
  </si>
  <si>
    <t xml:space="preserve"> благодійні внески, гранти та дарунки </t>
  </si>
  <si>
    <t>надходження (доходи) від реалізації майна</t>
  </si>
  <si>
    <t>надходження (дохід) майбутніх періодов (від оренди майна та інше)</t>
  </si>
  <si>
    <t>надходження коштів як компенсація орендарем комунальних послуг</t>
  </si>
  <si>
    <t>надходження (дохід) від централізованого постачання</t>
  </si>
  <si>
    <t>Інші надходження (дохід) (розписати)</t>
  </si>
  <si>
    <t>Інші надходження (дохід) (залишок надходжень НСЗУ)</t>
  </si>
  <si>
    <t>ІІ. Видатки</t>
  </si>
  <si>
    <t>Оплата праці</t>
  </si>
  <si>
    <t>Нарахування на оплату праці</t>
  </si>
  <si>
    <t>Предмети, матеріали, обладнання та інвентар</t>
  </si>
  <si>
    <t>Медикаменти та перев'язувальні матеріали</t>
  </si>
  <si>
    <t>Продукти харчування</t>
  </si>
  <si>
    <t>Оплата послуг (крім комунальних)</t>
  </si>
  <si>
    <t xml:space="preserve">Видатки на відрядження </t>
  </si>
  <si>
    <t>Оплата комунальних послуг та енергоносіїв</t>
  </si>
  <si>
    <t xml:space="preserve">Окремі заходи по реалізації державних (регіональних) програм, не віднесені до заходів розвитку </t>
  </si>
  <si>
    <t>Соціальне забезпечення</t>
  </si>
  <si>
    <t>Інші поточні видатки</t>
  </si>
  <si>
    <t>Усього доходів</t>
  </si>
  <si>
    <t>Усього видатків</t>
  </si>
  <si>
    <t>ІІІ. Інвестиційна діяльність</t>
  </si>
  <si>
    <t>Доходи від інвестиційної діяльності, у т.ч.:</t>
  </si>
  <si>
    <t xml:space="preserve">доходи з місцевого бюджету цільового фінансування по капітальних видатках </t>
  </si>
  <si>
    <t>дохід з інших джерел по капітальних видатках</t>
  </si>
  <si>
    <t>Видатки від інвестиційної діяльності, у т.ч.:</t>
  </si>
  <si>
    <t>капітальне будівництво</t>
  </si>
  <si>
    <t>основних засобів</t>
  </si>
  <si>
    <t>інші необоротні матеріальні активи</t>
  </si>
  <si>
    <t>нематеріальних активів</t>
  </si>
  <si>
    <t>модернізація, модифікація (добудова, дообладнання, реконструкція) основних засобів</t>
  </si>
  <si>
    <t>капітальний ремонт</t>
  </si>
  <si>
    <t>ІV. Фінансова діяльність</t>
  </si>
  <si>
    <t>Доходи від фінансової діяльності за зобов'язаннями, у т.ч.:</t>
  </si>
  <si>
    <t xml:space="preserve">   кредити</t>
  </si>
  <si>
    <t xml:space="preserve">   позики</t>
  </si>
  <si>
    <t xml:space="preserve">   депозити</t>
  </si>
  <si>
    <t>Інші надходження</t>
  </si>
  <si>
    <t>Витрати від фінансової діяльності та зобов'язання, у т.ч.:</t>
  </si>
  <si>
    <t>Інші витрати</t>
  </si>
  <si>
    <t>V.  Фінансовий результат діяльності </t>
  </si>
  <si>
    <t>Фінансовий результат, у тому числі:</t>
  </si>
  <si>
    <t xml:space="preserve">нерозподілені доходи </t>
  </si>
  <si>
    <t xml:space="preserve">резервний фонд </t>
  </si>
  <si>
    <t>VI. Розрахунки з бюджетом</t>
  </si>
  <si>
    <t>Податки, збори та платежі до бюджету, у т.ч.:</t>
  </si>
  <si>
    <t xml:space="preserve">   податок на додану вартість</t>
  </si>
  <si>
    <t xml:space="preserve">   військовий збір</t>
  </si>
  <si>
    <t xml:space="preserve">   плата за землю</t>
  </si>
  <si>
    <t xml:space="preserve">   податок на дохід фізичних осіб</t>
  </si>
  <si>
    <t xml:space="preserve">   єдиний внесок на загальнообов'язкове державне соціальне страхування               </t>
  </si>
  <si>
    <t xml:space="preserve">   інші (розшифрувати)</t>
  </si>
  <si>
    <t>VIІ. Додаткова інформація</t>
  </si>
  <si>
    <t>Штатна чисельність працівників</t>
  </si>
  <si>
    <t>на 01.04</t>
  </si>
  <si>
    <t>на 01.07</t>
  </si>
  <si>
    <t>на 01.10</t>
  </si>
  <si>
    <t>на 01.01</t>
  </si>
  <si>
    <t>Вартість основних засобів</t>
  </si>
  <si>
    <t>Податкова заборгованість</t>
  </si>
  <si>
    <t>Заборгованість перед працівниками за заробітною платою</t>
  </si>
  <si>
    <t>Дебіторська заборгованість</t>
  </si>
  <si>
    <t>Кредиторська заборгованість</t>
  </si>
  <si>
    <t>Генеральний директор</t>
  </si>
  <si>
    <t>(підпис)</t>
  </si>
  <si>
    <t xml:space="preserve">                  (П.І.Б.)</t>
  </si>
  <si>
    <t>Заступник генерального директора</t>
  </si>
  <si>
    <t>Олег ХАСІЛЄВ</t>
  </si>
  <si>
    <t>Анастасія РАТУШНА</t>
  </si>
  <si>
    <t>Середньооблікова кількість штатних працівників 1936,3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</si>
</sst>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#,##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3.5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3.5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3.5"/>
      <name val="Arial Cyr"/>
      <charset val="204"/>
    </font>
    <font>
      <sz val="11.5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Calibri"/>
      <family val="2"/>
      <charset val="204"/>
      <scheme val="minor"/>
    </font>
    <font>
      <b/>
      <sz val="13.5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0" fontId="3" fillId="0" borderId="0" xfId="1" applyFont="1" applyAlignment="1" applyProtection="1">
      <alignment horizontal="center" vertical="center" wrapText="1"/>
      <protection locked="0"/>
    </xf>
    <xf numFmtId="0" fontId="4" fillId="0" borderId="0" xfId="1" applyFont="1" applyAlignment="1" applyProtection="1">
      <alignment horizontal="center" vertical="center" wrapText="1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6" fillId="0" borderId="0" xfId="1" applyFont="1" applyAlignment="1">
      <alignment horizontal="center"/>
    </xf>
    <xf numFmtId="0" fontId="3" fillId="0" borderId="0" xfId="1" applyFont="1" applyAlignment="1" applyProtection="1">
      <alignment vertical="center" wrapText="1"/>
      <protection locked="0"/>
    </xf>
    <xf numFmtId="0" fontId="8" fillId="0" borderId="0" xfId="1" applyFont="1" applyBorder="1" applyAlignment="1" applyProtection="1">
      <alignment vertical="center" wrapText="1"/>
      <protection locked="0"/>
    </xf>
    <xf numFmtId="0" fontId="8" fillId="0" borderId="1" xfId="1" applyFont="1" applyBorder="1" applyAlignment="1" applyProtection="1">
      <alignment horizontal="right" wrapText="1"/>
      <protection locked="0"/>
    </xf>
    <xf numFmtId="0" fontId="2" fillId="0" borderId="0" xfId="1" applyFont="1" applyAlignment="1"/>
    <xf numFmtId="0" fontId="7" fillId="0" borderId="0" xfId="1" applyFont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7" fillId="0" borderId="2" xfId="1" applyFont="1" applyBorder="1" applyAlignment="1" applyProtection="1">
      <alignment vertical="center" wrapText="1"/>
      <protection locked="0"/>
    </xf>
    <xf numFmtId="0" fontId="7" fillId="0" borderId="2" xfId="1" applyFont="1" applyBorder="1" applyAlignment="1" applyProtection="1">
      <alignment horizontal="left" vertical="center" wrapText="1"/>
      <protection locked="0"/>
    </xf>
    <xf numFmtId="14" fontId="7" fillId="0" borderId="2" xfId="1" applyNumberFormat="1" applyFont="1" applyBorder="1" applyAlignment="1" applyProtection="1">
      <alignment horizontal="center" vertical="center" wrapText="1"/>
      <protection locked="0"/>
    </xf>
    <xf numFmtId="0" fontId="7" fillId="0" borderId="2" xfId="1" applyFont="1" applyBorder="1" applyAlignment="1" applyProtection="1">
      <alignment horizontal="center" vertical="center" wrapText="1"/>
      <protection locked="0"/>
    </xf>
    <xf numFmtId="0" fontId="10" fillId="2" borderId="0" xfId="1" applyFont="1" applyFill="1" applyBorder="1"/>
    <xf numFmtId="0" fontId="10" fillId="2" borderId="0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/>
    </xf>
    <xf numFmtId="0" fontId="11" fillId="2" borderId="2" xfId="1" applyFont="1" applyFill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center"/>
    </xf>
    <xf numFmtId="0" fontId="3" fillId="2" borderId="6" xfId="0" applyFont="1" applyFill="1" applyBorder="1" applyAlignment="1">
      <alignment horizontal="justify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justify" vertical="center" wrapText="1"/>
    </xf>
    <xf numFmtId="49" fontId="8" fillId="2" borderId="6" xfId="0" applyNumberFormat="1" applyFont="1" applyFill="1" applyBorder="1" applyAlignment="1">
      <alignment horizontal="center" vertical="center" wrapText="1"/>
    </xf>
    <xf numFmtId="4" fontId="3" fillId="2" borderId="6" xfId="0" applyNumberFormat="1" applyFont="1" applyFill="1" applyBorder="1" applyAlignment="1">
      <alignment horizontal="center" vertical="center" wrapText="1"/>
    </xf>
    <xf numFmtId="4" fontId="3" fillId="0" borderId="6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justify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4" fontId="8" fillId="2" borderId="6" xfId="0" applyNumberFormat="1" applyFont="1" applyFill="1" applyBorder="1" applyAlignment="1">
      <alignment horizontal="center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4" fontId="8" fillId="0" borderId="12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justify" vertical="center" wrapText="1"/>
    </xf>
    <xf numFmtId="49" fontId="3" fillId="2" borderId="13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4" fontId="3" fillId="2" borderId="13" xfId="0" applyNumberFormat="1" applyFont="1" applyFill="1" applyBorder="1" applyAlignment="1">
      <alignment horizontal="center" vertical="center" wrapText="1"/>
    </xf>
    <xf numFmtId="164" fontId="3" fillId="0" borderId="7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justify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/>
    <xf numFmtId="0" fontId="3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4" fontId="8" fillId="0" borderId="2" xfId="0" applyNumberFormat="1" applyFont="1" applyFill="1" applyBorder="1" applyAlignment="1">
      <alignment horizontal="center" vertical="center" wrapText="1"/>
    </xf>
    <xf numFmtId="4" fontId="8" fillId="0" borderId="2" xfId="0" applyNumberFormat="1" applyFont="1" applyFill="1" applyBorder="1" applyAlignment="1">
      <alignment horizontal="center"/>
    </xf>
    <xf numFmtId="0" fontId="8" fillId="0" borderId="2" xfId="0" applyFont="1" applyFill="1" applyBorder="1" applyAlignment="1">
      <alignment horizontal="left" vertical="center"/>
    </xf>
    <xf numFmtId="4" fontId="8" fillId="0" borderId="3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/>
    </xf>
    <xf numFmtId="4" fontId="8" fillId="0" borderId="2" xfId="0" applyNumberFormat="1" applyFont="1" applyFill="1" applyBorder="1" applyAlignment="1">
      <alignment vertical="center" wrapText="1"/>
    </xf>
    <xf numFmtId="0" fontId="12" fillId="0" borderId="2" xfId="0" applyFont="1" applyBorder="1" applyAlignment="1" applyProtection="1">
      <alignment horizontal="center"/>
      <protection locked="0"/>
    </xf>
    <xf numFmtId="165" fontId="8" fillId="0" borderId="2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justify" vertical="center" wrapText="1"/>
    </xf>
    <xf numFmtId="0" fontId="8" fillId="0" borderId="14" xfId="0" applyFont="1" applyFill="1" applyBorder="1" applyAlignment="1">
      <alignment horizontal="center" vertical="center" wrapText="1"/>
    </xf>
    <xf numFmtId="4" fontId="8" fillId="0" borderId="14" xfId="0" applyNumberFormat="1" applyFont="1" applyFill="1" applyBorder="1" applyAlignment="1">
      <alignment horizontal="center" vertical="center" wrapText="1"/>
    </xf>
    <xf numFmtId="4" fontId="8" fillId="0" borderId="15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4" fontId="8" fillId="0" borderId="6" xfId="0" applyNumberFormat="1" applyFont="1" applyFill="1" applyBorder="1" applyAlignment="1">
      <alignment horizontal="center" vertical="center" wrapText="1"/>
    </xf>
    <xf numFmtId="4" fontId="8" fillId="0" borderId="8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center" vertical="center" wrapText="1"/>
    </xf>
    <xf numFmtId="4" fontId="3" fillId="0" borderId="14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14" xfId="0" applyFont="1" applyFill="1" applyBorder="1" applyAlignment="1">
      <alignment horizontal="center" vertical="center" wrapText="1"/>
    </xf>
    <xf numFmtId="4" fontId="3" fillId="0" borderId="16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4" fontId="3" fillId="0" borderId="11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 applyProtection="1">
      <alignment horizontal="justify" vertical="center" wrapText="1"/>
      <protection locked="0"/>
    </xf>
    <xf numFmtId="0" fontId="8" fillId="2" borderId="6" xfId="0" applyFont="1" applyFill="1" applyBorder="1" applyAlignment="1" applyProtection="1">
      <alignment horizontal="justify" vertical="center" wrapText="1"/>
      <protection locked="0"/>
    </xf>
    <xf numFmtId="0" fontId="8" fillId="2" borderId="8" xfId="0" applyFont="1" applyFill="1" applyBorder="1" applyAlignment="1" applyProtection="1">
      <alignment horizontal="justify" vertical="center" wrapText="1"/>
      <protection locked="0"/>
    </xf>
    <xf numFmtId="4" fontId="3" fillId="0" borderId="2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horizontal="justify" vertical="center" wrapText="1"/>
    </xf>
    <xf numFmtId="4" fontId="8" fillId="0" borderId="13" xfId="0" applyNumberFormat="1" applyFont="1" applyFill="1" applyBorder="1" applyAlignment="1">
      <alignment horizontal="center" vertical="center" wrapText="1"/>
    </xf>
    <xf numFmtId="4" fontId="8" fillId="0" borderId="1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left" vertical="center" wrapText="1"/>
    </xf>
    <xf numFmtId="3" fontId="8" fillId="0" borderId="14" xfId="0" applyNumberFormat="1" applyFont="1" applyFill="1" applyBorder="1" applyAlignment="1">
      <alignment horizontal="center" vertical="center" wrapText="1"/>
    </xf>
    <xf numFmtId="164" fontId="8" fillId="0" borderId="14" xfId="0" applyNumberFormat="1" applyFont="1" applyFill="1" applyBorder="1" applyAlignment="1">
      <alignment horizontal="center" vertical="center" wrapText="1"/>
    </xf>
    <xf numFmtId="3" fontId="8" fillId="0" borderId="14" xfId="0" applyNumberFormat="1" applyFont="1" applyBorder="1" applyAlignment="1">
      <alignment horizontal="center" vertical="center" wrapText="1"/>
    </xf>
    <xf numFmtId="166" fontId="8" fillId="0" borderId="6" xfId="0" applyNumberFormat="1" applyFont="1" applyFill="1" applyBorder="1" applyAlignment="1">
      <alignment horizontal="center" vertical="center" wrapText="1"/>
    </xf>
    <xf numFmtId="166" fontId="8" fillId="0" borderId="14" xfId="0" applyNumberFormat="1" applyFont="1" applyFill="1" applyBorder="1" applyAlignment="1">
      <alignment horizontal="center" vertical="center" wrapText="1"/>
    </xf>
    <xf numFmtId="166" fontId="8" fillId="0" borderId="8" xfId="0" applyNumberFormat="1" applyFont="1" applyFill="1" applyBorder="1" applyAlignment="1">
      <alignment horizontal="center" vertical="center" wrapText="1"/>
    </xf>
    <xf numFmtId="166" fontId="8" fillId="0" borderId="2" xfId="0" applyNumberFormat="1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 vertical="center" wrapText="1"/>
    </xf>
    <xf numFmtId="166" fontId="8" fillId="0" borderId="13" xfId="0" applyNumberFormat="1" applyFont="1" applyFill="1" applyBorder="1" applyAlignment="1">
      <alignment horizontal="center" vertical="center" wrapText="1"/>
    </xf>
    <xf numFmtId="166" fontId="8" fillId="0" borderId="7" xfId="0" applyNumberFormat="1" applyFont="1" applyFill="1" applyBorder="1" applyAlignment="1">
      <alignment horizontal="center" vertical="center" wrapText="1"/>
    </xf>
    <xf numFmtId="166" fontId="8" fillId="0" borderId="12" xfId="0" applyNumberFormat="1" applyFont="1" applyFill="1" applyBorder="1" applyAlignment="1">
      <alignment horizontal="center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2" xfId="0" applyNumberFormat="1" applyFont="1" applyFill="1" applyBorder="1" applyAlignment="1">
      <alignment horizontal="center"/>
    </xf>
    <xf numFmtId="0" fontId="2" fillId="0" borderId="0" xfId="1" applyFont="1" applyFill="1" applyBorder="1"/>
    <xf numFmtId="0" fontId="2" fillId="0" borderId="0" xfId="1" applyFont="1" applyFill="1" applyBorder="1" applyAlignment="1">
      <alignment horizontal="center"/>
    </xf>
    <xf numFmtId="0" fontId="2" fillId="0" borderId="20" xfId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166" fontId="6" fillId="0" borderId="0" xfId="1" applyNumberFormat="1" applyFont="1" applyFill="1" applyAlignment="1">
      <alignment horizontal="center"/>
    </xf>
    <xf numFmtId="0" fontId="6" fillId="0" borderId="0" xfId="1" applyFont="1" applyFill="1" applyAlignment="1">
      <alignment horizontal="center"/>
    </xf>
    <xf numFmtId="0" fontId="2" fillId="2" borderId="0" xfId="1" applyFont="1" applyFill="1" applyBorder="1"/>
    <xf numFmtId="0" fontId="2" fillId="2" borderId="0" xfId="1" applyFont="1" applyFill="1" applyBorder="1" applyAlignment="1">
      <alignment horizontal="center"/>
    </xf>
    <xf numFmtId="0" fontId="4" fillId="2" borderId="0" xfId="1" applyFont="1" applyFill="1" applyBorder="1" applyAlignment="1">
      <alignment horizontal="center"/>
    </xf>
    <xf numFmtId="0" fontId="2" fillId="2" borderId="20" xfId="1" applyFont="1" applyFill="1" applyBorder="1" applyAlignment="1">
      <alignment horizontal="center"/>
    </xf>
    <xf numFmtId="0" fontId="6" fillId="0" borderId="0" xfId="1" applyFont="1"/>
    <xf numFmtId="0" fontId="13" fillId="3" borderId="0" xfId="1" applyFont="1" applyFill="1"/>
    <xf numFmtId="0" fontId="13" fillId="0" borderId="0" xfId="1" applyFont="1"/>
    <xf numFmtId="0" fontId="13" fillId="0" borderId="0" xfId="0" applyFont="1" applyProtection="1">
      <protection locked="0"/>
    </xf>
    <xf numFmtId="0" fontId="13" fillId="0" borderId="0" xfId="1" applyFont="1" applyFill="1"/>
    <xf numFmtId="0" fontId="14" fillId="0" borderId="0" xfId="1" applyFont="1"/>
    <xf numFmtId="0" fontId="4" fillId="0" borderId="0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/>
    </xf>
    <xf numFmtId="0" fontId="2" fillId="2" borderId="20" xfId="1" applyFont="1" applyFill="1" applyBorder="1" applyAlignment="1">
      <alignment horizontal="center"/>
    </xf>
    <xf numFmtId="0" fontId="9" fillId="0" borderId="0" xfId="1" applyFont="1" applyAlignment="1" applyProtection="1">
      <alignment horizontal="center" vertical="center" wrapText="1"/>
      <protection locked="0"/>
    </xf>
    <xf numFmtId="0" fontId="9" fillId="0" borderId="1" xfId="1" applyFont="1" applyBorder="1" applyAlignment="1" applyProtection="1">
      <alignment horizontal="center" vertical="center" wrapText="1"/>
      <protection locked="0"/>
    </xf>
    <xf numFmtId="0" fontId="4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1" fillId="2" borderId="6" xfId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7" fillId="0" borderId="3" xfId="1" applyFont="1" applyBorder="1" applyAlignment="1" applyProtection="1">
      <alignment horizontal="center" vertical="center" wrapText="1"/>
      <protection locked="0"/>
    </xf>
    <xf numFmtId="0" fontId="7" fillId="0" borderId="4" xfId="1" applyFont="1" applyBorder="1" applyAlignment="1" applyProtection="1">
      <alignment horizontal="center" vertical="center" wrapText="1"/>
      <protection locked="0"/>
    </xf>
    <xf numFmtId="0" fontId="7" fillId="0" borderId="5" xfId="1" applyFont="1" applyBorder="1" applyAlignment="1" applyProtection="1">
      <alignment horizontal="center" vertical="center" wrapText="1"/>
      <protection locked="0"/>
    </xf>
    <xf numFmtId="0" fontId="7" fillId="0" borderId="0" xfId="1" applyFont="1" applyAlignment="1" applyProtection="1">
      <alignment horizontal="left" vertical="center" wrapText="1"/>
      <protection locked="0"/>
    </xf>
    <xf numFmtId="0" fontId="3" fillId="0" borderId="0" xfId="1" applyFont="1" applyAlignment="1" applyProtection="1">
      <alignment horizontal="left" vertical="center" wrapText="1"/>
      <protection locked="0"/>
    </xf>
    <xf numFmtId="0" fontId="8" fillId="0" borderId="0" xfId="1" applyFont="1" applyAlignment="1" applyProtection="1">
      <alignment horizontal="left" vertical="center" wrapText="1"/>
      <protection locked="0"/>
    </xf>
    <xf numFmtId="0" fontId="8" fillId="0" borderId="1" xfId="1" applyFont="1" applyBorder="1" applyAlignment="1" applyProtection="1">
      <alignment horizontal="right" wrapText="1"/>
      <protection locked="0"/>
    </xf>
    <xf numFmtId="0" fontId="7" fillId="0" borderId="0" xfId="1" applyFont="1" applyAlignment="1" applyProtection="1">
      <alignment horizontal="center" vertical="center" wrapText="1"/>
      <protection locked="0"/>
    </xf>
  </cellXfs>
  <cellStyles count="2">
    <cellStyle name="Звичайний 2 2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topLeftCell="B1" workbookViewId="0">
      <selection activeCell="J1" sqref="J1:IS1048576"/>
    </sheetView>
  </sheetViews>
  <sheetFormatPr defaultRowHeight="18" x14ac:dyDescent="0.3"/>
  <cols>
    <col min="1" max="1" width="72.5703125" style="112" customWidth="1"/>
    <col min="2" max="2" width="7.140625" style="112" customWidth="1"/>
    <col min="3" max="3" width="16.85546875" style="6" customWidth="1"/>
    <col min="4" max="4" width="13" style="6" customWidth="1"/>
    <col min="5" max="5" width="16.42578125" style="6" customWidth="1"/>
    <col min="6" max="6" width="16.5703125" style="6" customWidth="1"/>
    <col min="7" max="7" width="16" style="6" customWidth="1"/>
    <col min="8" max="8" width="16.140625" style="6" customWidth="1"/>
    <col min="9" max="9" width="16" style="6" customWidth="1"/>
    <col min="10" max="12" width="9.140625" style="114"/>
    <col min="13" max="13" width="72.5703125" style="114" customWidth="1"/>
    <col min="14" max="14" width="7.140625" style="114" customWidth="1"/>
    <col min="15" max="15" width="16.85546875" style="114" customWidth="1"/>
    <col min="16" max="16" width="13" style="114" customWidth="1"/>
    <col min="17" max="17" width="16.42578125" style="114" customWidth="1"/>
    <col min="18" max="18" width="16.5703125" style="114" customWidth="1"/>
    <col min="19" max="19" width="16" style="114" customWidth="1"/>
    <col min="20" max="20" width="16.140625" style="114" customWidth="1"/>
    <col min="21" max="21" width="16" style="114" customWidth="1"/>
    <col min="22" max="22" width="12.7109375" style="114" customWidth="1"/>
    <col min="23" max="23" width="14" style="114" customWidth="1"/>
    <col min="24" max="24" width="9.140625" style="114"/>
    <col min="25" max="25" width="11.42578125" style="114" bestFit="1" customWidth="1"/>
    <col min="26" max="268" width="9.140625" style="114"/>
    <col min="269" max="269" width="72.5703125" style="114" customWidth="1"/>
    <col min="270" max="270" width="7.140625" style="114" customWidth="1"/>
    <col min="271" max="271" width="16.85546875" style="114" customWidth="1"/>
    <col min="272" max="272" width="13" style="114" customWidth="1"/>
    <col min="273" max="273" width="16.42578125" style="114" customWidth="1"/>
    <col min="274" max="274" width="16.5703125" style="114" customWidth="1"/>
    <col min="275" max="275" width="16" style="114" customWidth="1"/>
    <col min="276" max="276" width="16.140625" style="114" customWidth="1"/>
    <col min="277" max="277" width="16" style="114" customWidth="1"/>
    <col min="278" max="278" width="12.7109375" style="114" customWidth="1"/>
    <col min="279" max="279" width="14" style="114" customWidth="1"/>
    <col min="280" max="280" width="9.140625" style="114"/>
    <col min="281" max="281" width="11.42578125" style="114" bestFit="1" customWidth="1"/>
    <col min="282" max="524" width="9.140625" style="114"/>
    <col min="525" max="525" width="72.5703125" style="114" customWidth="1"/>
    <col min="526" max="526" width="7.140625" style="114" customWidth="1"/>
    <col min="527" max="527" width="16.85546875" style="114" customWidth="1"/>
    <col min="528" max="528" width="13" style="114" customWidth="1"/>
    <col min="529" max="529" width="16.42578125" style="114" customWidth="1"/>
    <col min="530" max="530" width="16.5703125" style="114" customWidth="1"/>
    <col min="531" max="531" width="16" style="114" customWidth="1"/>
    <col min="532" max="532" width="16.140625" style="114" customWidth="1"/>
    <col min="533" max="533" width="16" style="114" customWidth="1"/>
    <col min="534" max="534" width="12.7109375" style="114" customWidth="1"/>
    <col min="535" max="535" width="14" style="114" customWidth="1"/>
    <col min="536" max="536" width="9.140625" style="114"/>
    <col min="537" max="537" width="11.42578125" style="114" bestFit="1" customWidth="1"/>
    <col min="538" max="780" width="9.140625" style="114"/>
    <col min="781" max="781" width="72.5703125" style="114" customWidth="1"/>
    <col min="782" max="782" width="7.140625" style="114" customWidth="1"/>
    <col min="783" max="783" width="16.85546875" style="114" customWidth="1"/>
    <col min="784" max="784" width="13" style="114" customWidth="1"/>
    <col min="785" max="785" width="16.42578125" style="114" customWidth="1"/>
    <col min="786" max="786" width="16.5703125" style="114" customWidth="1"/>
    <col min="787" max="787" width="16" style="114" customWidth="1"/>
    <col min="788" max="788" width="16.140625" style="114" customWidth="1"/>
    <col min="789" max="789" width="16" style="114" customWidth="1"/>
    <col min="790" max="790" width="12.7109375" style="114" customWidth="1"/>
    <col min="791" max="791" width="14" style="114" customWidth="1"/>
    <col min="792" max="792" width="9.140625" style="114"/>
    <col min="793" max="793" width="11.42578125" style="114" bestFit="1" customWidth="1"/>
    <col min="794" max="1036" width="9.140625" style="114"/>
    <col min="1037" max="1037" width="72.5703125" style="114" customWidth="1"/>
    <col min="1038" max="1038" width="7.140625" style="114" customWidth="1"/>
    <col min="1039" max="1039" width="16.85546875" style="114" customWidth="1"/>
    <col min="1040" max="1040" width="13" style="114" customWidth="1"/>
    <col min="1041" max="1041" width="16.42578125" style="114" customWidth="1"/>
    <col min="1042" max="1042" width="16.5703125" style="114" customWidth="1"/>
    <col min="1043" max="1043" width="16" style="114" customWidth="1"/>
    <col min="1044" max="1044" width="16.140625" style="114" customWidth="1"/>
    <col min="1045" max="1045" width="16" style="114" customWidth="1"/>
    <col min="1046" max="1046" width="12.7109375" style="114" customWidth="1"/>
    <col min="1047" max="1047" width="14" style="114" customWidth="1"/>
    <col min="1048" max="1048" width="9.140625" style="114"/>
    <col min="1049" max="1049" width="11.42578125" style="114" bestFit="1" customWidth="1"/>
    <col min="1050" max="1292" width="9.140625" style="114"/>
    <col min="1293" max="1293" width="72.5703125" style="114" customWidth="1"/>
    <col min="1294" max="1294" width="7.140625" style="114" customWidth="1"/>
    <col min="1295" max="1295" width="16.85546875" style="114" customWidth="1"/>
    <col min="1296" max="1296" width="13" style="114" customWidth="1"/>
    <col min="1297" max="1297" width="16.42578125" style="114" customWidth="1"/>
    <col min="1298" max="1298" width="16.5703125" style="114" customWidth="1"/>
    <col min="1299" max="1299" width="16" style="114" customWidth="1"/>
    <col min="1300" max="1300" width="16.140625" style="114" customWidth="1"/>
    <col min="1301" max="1301" width="16" style="114" customWidth="1"/>
    <col min="1302" max="1302" width="12.7109375" style="114" customWidth="1"/>
    <col min="1303" max="1303" width="14" style="114" customWidth="1"/>
    <col min="1304" max="1304" width="9.140625" style="114"/>
    <col min="1305" max="1305" width="11.42578125" style="114" bestFit="1" customWidth="1"/>
    <col min="1306" max="1548" width="9.140625" style="114"/>
    <col min="1549" max="1549" width="72.5703125" style="114" customWidth="1"/>
    <col min="1550" max="1550" width="7.140625" style="114" customWidth="1"/>
    <col min="1551" max="1551" width="16.85546875" style="114" customWidth="1"/>
    <col min="1552" max="1552" width="13" style="114" customWidth="1"/>
    <col min="1553" max="1553" width="16.42578125" style="114" customWidth="1"/>
    <col min="1554" max="1554" width="16.5703125" style="114" customWidth="1"/>
    <col min="1555" max="1555" width="16" style="114" customWidth="1"/>
    <col min="1556" max="1556" width="16.140625" style="114" customWidth="1"/>
    <col min="1557" max="1557" width="16" style="114" customWidth="1"/>
    <col min="1558" max="1558" width="12.7109375" style="114" customWidth="1"/>
    <col min="1559" max="1559" width="14" style="114" customWidth="1"/>
    <col min="1560" max="1560" width="9.140625" style="114"/>
    <col min="1561" max="1561" width="11.42578125" style="114" bestFit="1" customWidth="1"/>
    <col min="1562" max="1804" width="9.140625" style="114"/>
    <col min="1805" max="1805" width="72.5703125" style="114" customWidth="1"/>
    <col min="1806" max="1806" width="7.140625" style="114" customWidth="1"/>
    <col min="1807" max="1807" width="16.85546875" style="114" customWidth="1"/>
    <col min="1808" max="1808" width="13" style="114" customWidth="1"/>
    <col min="1809" max="1809" width="16.42578125" style="114" customWidth="1"/>
    <col min="1810" max="1810" width="16.5703125" style="114" customWidth="1"/>
    <col min="1811" max="1811" width="16" style="114" customWidth="1"/>
    <col min="1812" max="1812" width="16.140625" style="114" customWidth="1"/>
    <col min="1813" max="1813" width="16" style="114" customWidth="1"/>
    <col min="1814" max="1814" width="12.7109375" style="114" customWidth="1"/>
    <col min="1815" max="1815" width="14" style="114" customWidth="1"/>
    <col min="1816" max="1816" width="9.140625" style="114"/>
    <col min="1817" max="1817" width="11.42578125" style="114" bestFit="1" customWidth="1"/>
    <col min="1818" max="2060" width="9.140625" style="114"/>
    <col min="2061" max="2061" width="72.5703125" style="114" customWidth="1"/>
    <col min="2062" max="2062" width="7.140625" style="114" customWidth="1"/>
    <col min="2063" max="2063" width="16.85546875" style="114" customWidth="1"/>
    <col min="2064" max="2064" width="13" style="114" customWidth="1"/>
    <col min="2065" max="2065" width="16.42578125" style="114" customWidth="1"/>
    <col min="2066" max="2066" width="16.5703125" style="114" customWidth="1"/>
    <col min="2067" max="2067" width="16" style="114" customWidth="1"/>
    <col min="2068" max="2068" width="16.140625" style="114" customWidth="1"/>
    <col min="2069" max="2069" width="16" style="114" customWidth="1"/>
    <col min="2070" max="2070" width="12.7109375" style="114" customWidth="1"/>
    <col min="2071" max="2071" width="14" style="114" customWidth="1"/>
    <col min="2072" max="2072" width="9.140625" style="114"/>
    <col min="2073" max="2073" width="11.42578125" style="114" bestFit="1" customWidth="1"/>
    <col min="2074" max="2316" width="9.140625" style="114"/>
    <col min="2317" max="2317" width="72.5703125" style="114" customWidth="1"/>
    <col min="2318" max="2318" width="7.140625" style="114" customWidth="1"/>
    <col min="2319" max="2319" width="16.85546875" style="114" customWidth="1"/>
    <col min="2320" max="2320" width="13" style="114" customWidth="1"/>
    <col min="2321" max="2321" width="16.42578125" style="114" customWidth="1"/>
    <col min="2322" max="2322" width="16.5703125" style="114" customWidth="1"/>
    <col min="2323" max="2323" width="16" style="114" customWidth="1"/>
    <col min="2324" max="2324" width="16.140625" style="114" customWidth="1"/>
    <col min="2325" max="2325" width="16" style="114" customWidth="1"/>
    <col min="2326" max="2326" width="12.7109375" style="114" customWidth="1"/>
    <col min="2327" max="2327" width="14" style="114" customWidth="1"/>
    <col min="2328" max="2328" width="9.140625" style="114"/>
    <col min="2329" max="2329" width="11.42578125" style="114" bestFit="1" customWidth="1"/>
    <col min="2330" max="2572" width="9.140625" style="114"/>
    <col min="2573" max="2573" width="72.5703125" style="114" customWidth="1"/>
    <col min="2574" max="2574" width="7.140625" style="114" customWidth="1"/>
    <col min="2575" max="2575" width="16.85546875" style="114" customWidth="1"/>
    <col min="2576" max="2576" width="13" style="114" customWidth="1"/>
    <col min="2577" max="2577" width="16.42578125" style="114" customWidth="1"/>
    <col min="2578" max="2578" width="16.5703125" style="114" customWidth="1"/>
    <col min="2579" max="2579" width="16" style="114" customWidth="1"/>
    <col min="2580" max="2580" width="16.140625" style="114" customWidth="1"/>
    <col min="2581" max="2581" width="16" style="114" customWidth="1"/>
    <col min="2582" max="2582" width="12.7109375" style="114" customWidth="1"/>
    <col min="2583" max="2583" width="14" style="114" customWidth="1"/>
    <col min="2584" max="2584" width="9.140625" style="114"/>
    <col min="2585" max="2585" width="11.42578125" style="114" bestFit="1" customWidth="1"/>
    <col min="2586" max="2828" width="9.140625" style="114"/>
    <col min="2829" max="2829" width="72.5703125" style="114" customWidth="1"/>
    <col min="2830" max="2830" width="7.140625" style="114" customWidth="1"/>
    <col min="2831" max="2831" width="16.85546875" style="114" customWidth="1"/>
    <col min="2832" max="2832" width="13" style="114" customWidth="1"/>
    <col min="2833" max="2833" width="16.42578125" style="114" customWidth="1"/>
    <col min="2834" max="2834" width="16.5703125" style="114" customWidth="1"/>
    <col min="2835" max="2835" width="16" style="114" customWidth="1"/>
    <col min="2836" max="2836" width="16.140625" style="114" customWidth="1"/>
    <col min="2837" max="2837" width="16" style="114" customWidth="1"/>
    <col min="2838" max="2838" width="12.7109375" style="114" customWidth="1"/>
    <col min="2839" max="2839" width="14" style="114" customWidth="1"/>
    <col min="2840" max="2840" width="9.140625" style="114"/>
    <col min="2841" max="2841" width="11.42578125" style="114" bestFit="1" customWidth="1"/>
    <col min="2842" max="3084" width="9.140625" style="114"/>
    <col min="3085" max="3085" width="72.5703125" style="114" customWidth="1"/>
    <col min="3086" max="3086" width="7.140625" style="114" customWidth="1"/>
    <col min="3087" max="3087" width="16.85546875" style="114" customWidth="1"/>
    <col min="3088" max="3088" width="13" style="114" customWidth="1"/>
    <col min="3089" max="3089" width="16.42578125" style="114" customWidth="1"/>
    <col min="3090" max="3090" width="16.5703125" style="114" customWidth="1"/>
    <col min="3091" max="3091" width="16" style="114" customWidth="1"/>
    <col min="3092" max="3092" width="16.140625" style="114" customWidth="1"/>
    <col min="3093" max="3093" width="16" style="114" customWidth="1"/>
    <col min="3094" max="3094" width="12.7109375" style="114" customWidth="1"/>
    <col min="3095" max="3095" width="14" style="114" customWidth="1"/>
    <col min="3096" max="3096" width="9.140625" style="114"/>
    <col min="3097" max="3097" width="11.42578125" style="114" bestFit="1" customWidth="1"/>
    <col min="3098" max="3340" width="9.140625" style="114"/>
    <col min="3341" max="3341" width="72.5703125" style="114" customWidth="1"/>
    <col min="3342" max="3342" width="7.140625" style="114" customWidth="1"/>
    <col min="3343" max="3343" width="16.85546875" style="114" customWidth="1"/>
    <col min="3344" max="3344" width="13" style="114" customWidth="1"/>
    <col min="3345" max="3345" width="16.42578125" style="114" customWidth="1"/>
    <col min="3346" max="3346" width="16.5703125" style="114" customWidth="1"/>
    <col min="3347" max="3347" width="16" style="114" customWidth="1"/>
    <col min="3348" max="3348" width="16.140625" style="114" customWidth="1"/>
    <col min="3349" max="3349" width="16" style="114" customWidth="1"/>
    <col min="3350" max="3350" width="12.7109375" style="114" customWidth="1"/>
    <col min="3351" max="3351" width="14" style="114" customWidth="1"/>
    <col min="3352" max="3352" width="9.140625" style="114"/>
    <col min="3353" max="3353" width="11.42578125" style="114" bestFit="1" customWidth="1"/>
    <col min="3354" max="3596" width="9.140625" style="114"/>
    <col min="3597" max="3597" width="72.5703125" style="114" customWidth="1"/>
    <col min="3598" max="3598" width="7.140625" style="114" customWidth="1"/>
    <col min="3599" max="3599" width="16.85546875" style="114" customWidth="1"/>
    <col min="3600" max="3600" width="13" style="114" customWidth="1"/>
    <col min="3601" max="3601" width="16.42578125" style="114" customWidth="1"/>
    <col min="3602" max="3602" width="16.5703125" style="114" customWidth="1"/>
    <col min="3603" max="3603" width="16" style="114" customWidth="1"/>
    <col min="3604" max="3604" width="16.140625" style="114" customWidth="1"/>
    <col min="3605" max="3605" width="16" style="114" customWidth="1"/>
    <col min="3606" max="3606" width="12.7109375" style="114" customWidth="1"/>
    <col min="3607" max="3607" width="14" style="114" customWidth="1"/>
    <col min="3608" max="3608" width="9.140625" style="114"/>
    <col min="3609" max="3609" width="11.42578125" style="114" bestFit="1" customWidth="1"/>
    <col min="3610" max="3852" width="9.140625" style="114"/>
    <col min="3853" max="3853" width="72.5703125" style="114" customWidth="1"/>
    <col min="3854" max="3854" width="7.140625" style="114" customWidth="1"/>
    <col min="3855" max="3855" width="16.85546875" style="114" customWidth="1"/>
    <col min="3856" max="3856" width="13" style="114" customWidth="1"/>
    <col min="3857" max="3857" width="16.42578125" style="114" customWidth="1"/>
    <col min="3858" max="3858" width="16.5703125" style="114" customWidth="1"/>
    <col min="3859" max="3859" width="16" style="114" customWidth="1"/>
    <col min="3860" max="3860" width="16.140625" style="114" customWidth="1"/>
    <col min="3861" max="3861" width="16" style="114" customWidth="1"/>
    <col min="3862" max="3862" width="12.7109375" style="114" customWidth="1"/>
    <col min="3863" max="3863" width="14" style="114" customWidth="1"/>
    <col min="3864" max="3864" width="9.140625" style="114"/>
    <col min="3865" max="3865" width="11.42578125" style="114" bestFit="1" customWidth="1"/>
    <col min="3866" max="4108" width="9.140625" style="114"/>
    <col min="4109" max="4109" width="72.5703125" style="114" customWidth="1"/>
    <col min="4110" max="4110" width="7.140625" style="114" customWidth="1"/>
    <col min="4111" max="4111" width="16.85546875" style="114" customWidth="1"/>
    <col min="4112" max="4112" width="13" style="114" customWidth="1"/>
    <col min="4113" max="4113" width="16.42578125" style="114" customWidth="1"/>
    <col min="4114" max="4114" width="16.5703125" style="114" customWidth="1"/>
    <col min="4115" max="4115" width="16" style="114" customWidth="1"/>
    <col min="4116" max="4116" width="16.140625" style="114" customWidth="1"/>
    <col min="4117" max="4117" width="16" style="114" customWidth="1"/>
    <col min="4118" max="4118" width="12.7109375" style="114" customWidth="1"/>
    <col min="4119" max="4119" width="14" style="114" customWidth="1"/>
    <col min="4120" max="4120" width="9.140625" style="114"/>
    <col min="4121" max="4121" width="11.42578125" style="114" bestFit="1" customWidth="1"/>
    <col min="4122" max="4364" width="9.140625" style="114"/>
    <col min="4365" max="4365" width="72.5703125" style="114" customWidth="1"/>
    <col min="4366" max="4366" width="7.140625" style="114" customWidth="1"/>
    <col min="4367" max="4367" width="16.85546875" style="114" customWidth="1"/>
    <col min="4368" max="4368" width="13" style="114" customWidth="1"/>
    <col min="4369" max="4369" width="16.42578125" style="114" customWidth="1"/>
    <col min="4370" max="4370" width="16.5703125" style="114" customWidth="1"/>
    <col min="4371" max="4371" width="16" style="114" customWidth="1"/>
    <col min="4372" max="4372" width="16.140625" style="114" customWidth="1"/>
    <col min="4373" max="4373" width="16" style="114" customWidth="1"/>
    <col min="4374" max="4374" width="12.7109375" style="114" customWidth="1"/>
    <col min="4375" max="4375" width="14" style="114" customWidth="1"/>
    <col min="4376" max="4376" width="9.140625" style="114"/>
    <col min="4377" max="4377" width="11.42578125" style="114" bestFit="1" customWidth="1"/>
    <col min="4378" max="4620" width="9.140625" style="114"/>
    <col min="4621" max="4621" width="72.5703125" style="114" customWidth="1"/>
    <col min="4622" max="4622" width="7.140625" style="114" customWidth="1"/>
    <col min="4623" max="4623" width="16.85546875" style="114" customWidth="1"/>
    <col min="4624" max="4624" width="13" style="114" customWidth="1"/>
    <col min="4625" max="4625" width="16.42578125" style="114" customWidth="1"/>
    <col min="4626" max="4626" width="16.5703125" style="114" customWidth="1"/>
    <col min="4627" max="4627" width="16" style="114" customWidth="1"/>
    <col min="4628" max="4628" width="16.140625" style="114" customWidth="1"/>
    <col min="4629" max="4629" width="16" style="114" customWidth="1"/>
    <col min="4630" max="4630" width="12.7109375" style="114" customWidth="1"/>
    <col min="4631" max="4631" width="14" style="114" customWidth="1"/>
    <col min="4632" max="4632" width="9.140625" style="114"/>
    <col min="4633" max="4633" width="11.42578125" style="114" bestFit="1" customWidth="1"/>
    <col min="4634" max="4876" width="9.140625" style="114"/>
    <col min="4877" max="4877" width="72.5703125" style="114" customWidth="1"/>
    <col min="4878" max="4878" width="7.140625" style="114" customWidth="1"/>
    <col min="4879" max="4879" width="16.85546875" style="114" customWidth="1"/>
    <col min="4880" max="4880" width="13" style="114" customWidth="1"/>
    <col min="4881" max="4881" width="16.42578125" style="114" customWidth="1"/>
    <col min="4882" max="4882" width="16.5703125" style="114" customWidth="1"/>
    <col min="4883" max="4883" width="16" style="114" customWidth="1"/>
    <col min="4884" max="4884" width="16.140625" style="114" customWidth="1"/>
    <col min="4885" max="4885" width="16" style="114" customWidth="1"/>
    <col min="4886" max="4886" width="12.7109375" style="114" customWidth="1"/>
    <col min="4887" max="4887" width="14" style="114" customWidth="1"/>
    <col min="4888" max="4888" width="9.140625" style="114"/>
    <col min="4889" max="4889" width="11.42578125" style="114" bestFit="1" customWidth="1"/>
    <col min="4890" max="5132" width="9.140625" style="114"/>
    <col min="5133" max="5133" width="72.5703125" style="114" customWidth="1"/>
    <col min="5134" max="5134" width="7.140625" style="114" customWidth="1"/>
    <col min="5135" max="5135" width="16.85546875" style="114" customWidth="1"/>
    <col min="5136" max="5136" width="13" style="114" customWidth="1"/>
    <col min="5137" max="5137" width="16.42578125" style="114" customWidth="1"/>
    <col min="5138" max="5138" width="16.5703125" style="114" customWidth="1"/>
    <col min="5139" max="5139" width="16" style="114" customWidth="1"/>
    <col min="5140" max="5140" width="16.140625" style="114" customWidth="1"/>
    <col min="5141" max="5141" width="16" style="114" customWidth="1"/>
    <col min="5142" max="5142" width="12.7109375" style="114" customWidth="1"/>
    <col min="5143" max="5143" width="14" style="114" customWidth="1"/>
    <col min="5144" max="5144" width="9.140625" style="114"/>
    <col min="5145" max="5145" width="11.42578125" style="114" bestFit="1" customWidth="1"/>
    <col min="5146" max="5388" width="9.140625" style="114"/>
    <col min="5389" max="5389" width="72.5703125" style="114" customWidth="1"/>
    <col min="5390" max="5390" width="7.140625" style="114" customWidth="1"/>
    <col min="5391" max="5391" width="16.85546875" style="114" customWidth="1"/>
    <col min="5392" max="5392" width="13" style="114" customWidth="1"/>
    <col min="5393" max="5393" width="16.42578125" style="114" customWidth="1"/>
    <col min="5394" max="5394" width="16.5703125" style="114" customWidth="1"/>
    <col min="5395" max="5395" width="16" style="114" customWidth="1"/>
    <col min="5396" max="5396" width="16.140625" style="114" customWidth="1"/>
    <col min="5397" max="5397" width="16" style="114" customWidth="1"/>
    <col min="5398" max="5398" width="12.7109375" style="114" customWidth="1"/>
    <col min="5399" max="5399" width="14" style="114" customWidth="1"/>
    <col min="5400" max="5400" width="9.140625" style="114"/>
    <col min="5401" max="5401" width="11.42578125" style="114" bestFit="1" customWidth="1"/>
    <col min="5402" max="5644" width="9.140625" style="114"/>
    <col min="5645" max="5645" width="72.5703125" style="114" customWidth="1"/>
    <col min="5646" max="5646" width="7.140625" style="114" customWidth="1"/>
    <col min="5647" max="5647" width="16.85546875" style="114" customWidth="1"/>
    <col min="5648" max="5648" width="13" style="114" customWidth="1"/>
    <col min="5649" max="5649" width="16.42578125" style="114" customWidth="1"/>
    <col min="5650" max="5650" width="16.5703125" style="114" customWidth="1"/>
    <col min="5651" max="5651" width="16" style="114" customWidth="1"/>
    <col min="5652" max="5652" width="16.140625" style="114" customWidth="1"/>
    <col min="5653" max="5653" width="16" style="114" customWidth="1"/>
    <col min="5654" max="5654" width="12.7109375" style="114" customWidth="1"/>
    <col min="5655" max="5655" width="14" style="114" customWidth="1"/>
    <col min="5656" max="5656" width="9.140625" style="114"/>
    <col min="5657" max="5657" width="11.42578125" style="114" bestFit="1" customWidth="1"/>
    <col min="5658" max="5900" width="9.140625" style="114"/>
    <col min="5901" max="5901" width="72.5703125" style="114" customWidth="1"/>
    <col min="5902" max="5902" width="7.140625" style="114" customWidth="1"/>
    <col min="5903" max="5903" width="16.85546875" style="114" customWidth="1"/>
    <col min="5904" max="5904" width="13" style="114" customWidth="1"/>
    <col min="5905" max="5905" width="16.42578125" style="114" customWidth="1"/>
    <col min="5906" max="5906" width="16.5703125" style="114" customWidth="1"/>
    <col min="5907" max="5907" width="16" style="114" customWidth="1"/>
    <col min="5908" max="5908" width="16.140625" style="114" customWidth="1"/>
    <col min="5909" max="5909" width="16" style="114" customWidth="1"/>
    <col min="5910" max="5910" width="12.7109375" style="114" customWidth="1"/>
    <col min="5911" max="5911" width="14" style="114" customWidth="1"/>
    <col min="5912" max="5912" width="9.140625" style="114"/>
    <col min="5913" max="5913" width="11.42578125" style="114" bestFit="1" customWidth="1"/>
    <col min="5914" max="6156" width="9.140625" style="114"/>
    <col min="6157" max="6157" width="72.5703125" style="114" customWidth="1"/>
    <col min="6158" max="6158" width="7.140625" style="114" customWidth="1"/>
    <col min="6159" max="6159" width="16.85546875" style="114" customWidth="1"/>
    <col min="6160" max="6160" width="13" style="114" customWidth="1"/>
    <col min="6161" max="6161" width="16.42578125" style="114" customWidth="1"/>
    <col min="6162" max="6162" width="16.5703125" style="114" customWidth="1"/>
    <col min="6163" max="6163" width="16" style="114" customWidth="1"/>
    <col min="6164" max="6164" width="16.140625" style="114" customWidth="1"/>
    <col min="6165" max="6165" width="16" style="114" customWidth="1"/>
    <col min="6166" max="6166" width="12.7109375" style="114" customWidth="1"/>
    <col min="6167" max="6167" width="14" style="114" customWidth="1"/>
    <col min="6168" max="6168" width="9.140625" style="114"/>
    <col min="6169" max="6169" width="11.42578125" style="114" bestFit="1" customWidth="1"/>
    <col min="6170" max="6412" width="9.140625" style="114"/>
    <col min="6413" max="6413" width="72.5703125" style="114" customWidth="1"/>
    <col min="6414" max="6414" width="7.140625" style="114" customWidth="1"/>
    <col min="6415" max="6415" width="16.85546875" style="114" customWidth="1"/>
    <col min="6416" max="6416" width="13" style="114" customWidth="1"/>
    <col min="6417" max="6417" width="16.42578125" style="114" customWidth="1"/>
    <col min="6418" max="6418" width="16.5703125" style="114" customWidth="1"/>
    <col min="6419" max="6419" width="16" style="114" customWidth="1"/>
    <col min="6420" max="6420" width="16.140625" style="114" customWidth="1"/>
    <col min="6421" max="6421" width="16" style="114" customWidth="1"/>
    <col min="6422" max="6422" width="12.7109375" style="114" customWidth="1"/>
    <col min="6423" max="6423" width="14" style="114" customWidth="1"/>
    <col min="6424" max="6424" width="9.140625" style="114"/>
    <col min="6425" max="6425" width="11.42578125" style="114" bestFit="1" customWidth="1"/>
    <col min="6426" max="6668" width="9.140625" style="114"/>
    <col min="6669" max="6669" width="72.5703125" style="114" customWidth="1"/>
    <col min="6670" max="6670" width="7.140625" style="114" customWidth="1"/>
    <col min="6671" max="6671" width="16.85546875" style="114" customWidth="1"/>
    <col min="6672" max="6672" width="13" style="114" customWidth="1"/>
    <col min="6673" max="6673" width="16.42578125" style="114" customWidth="1"/>
    <col min="6674" max="6674" width="16.5703125" style="114" customWidth="1"/>
    <col min="6675" max="6675" width="16" style="114" customWidth="1"/>
    <col min="6676" max="6676" width="16.140625" style="114" customWidth="1"/>
    <col min="6677" max="6677" width="16" style="114" customWidth="1"/>
    <col min="6678" max="6678" width="12.7109375" style="114" customWidth="1"/>
    <col min="6679" max="6679" width="14" style="114" customWidth="1"/>
    <col min="6680" max="6680" width="9.140625" style="114"/>
    <col min="6681" max="6681" width="11.42578125" style="114" bestFit="1" customWidth="1"/>
    <col min="6682" max="6924" width="9.140625" style="114"/>
    <col min="6925" max="6925" width="72.5703125" style="114" customWidth="1"/>
    <col min="6926" max="6926" width="7.140625" style="114" customWidth="1"/>
    <col min="6927" max="6927" width="16.85546875" style="114" customWidth="1"/>
    <col min="6928" max="6928" width="13" style="114" customWidth="1"/>
    <col min="6929" max="6929" width="16.42578125" style="114" customWidth="1"/>
    <col min="6930" max="6930" width="16.5703125" style="114" customWidth="1"/>
    <col min="6931" max="6931" width="16" style="114" customWidth="1"/>
    <col min="6932" max="6932" width="16.140625" style="114" customWidth="1"/>
    <col min="6933" max="6933" width="16" style="114" customWidth="1"/>
    <col min="6934" max="6934" width="12.7109375" style="114" customWidth="1"/>
    <col min="6935" max="6935" width="14" style="114" customWidth="1"/>
    <col min="6936" max="6936" width="9.140625" style="114"/>
    <col min="6937" max="6937" width="11.42578125" style="114" bestFit="1" customWidth="1"/>
    <col min="6938" max="7180" width="9.140625" style="114"/>
    <col min="7181" max="7181" width="72.5703125" style="114" customWidth="1"/>
    <col min="7182" max="7182" width="7.140625" style="114" customWidth="1"/>
    <col min="7183" max="7183" width="16.85546875" style="114" customWidth="1"/>
    <col min="7184" max="7184" width="13" style="114" customWidth="1"/>
    <col min="7185" max="7185" width="16.42578125" style="114" customWidth="1"/>
    <col min="7186" max="7186" width="16.5703125" style="114" customWidth="1"/>
    <col min="7187" max="7187" width="16" style="114" customWidth="1"/>
    <col min="7188" max="7188" width="16.140625" style="114" customWidth="1"/>
    <col min="7189" max="7189" width="16" style="114" customWidth="1"/>
    <col min="7190" max="7190" width="12.7109375" style="114" customWidth="1"/>
    <col min="7191" max="7191" width="14" style="114" customWidth="1"/>
    <col min="7192" max="7192" width="9.140625" style="114"/>
    <col min="7193" max="7193" width="11.42578125" style="114" bestFit="1" customWidth="1"/>
    <col min="7194" max="7436" width="9.140625" style="114"/>
    <col min="7437" max="7437" width="72.5703125" style="114" customWidth="1"/>
    <col min="7438" max="7438" width="7.140625" style="114" customWidth="1"/>
    <col min="7439" max="7439" width="16.85546875" style="114" customWidth="1"/>
    <col min="7440" max="7440" width="13" style="114" customWidth="1"/>
    <col min="7441" max="7441" width="16.42578125" style="114" customWidth="1"/>
    <col min="7442" max="7442" width="16.5703125" style="114" customWidth="1"/>
    <col min="7443" max="7443" width="16" style="114" customWidth="1"/>
    <col min="7444" max="7444" width="16.140625" style="114" customWidth="1"/>
    <col min="7445" max="7445" width="16" style="114" customWidth="1"/>
    <col min="7446" max="7446" width="12.7109375" style="114" customWidth="1"/>
    <col min="7447" max="7447" width="14" style="114" customWidth="1"/>
    <col min="7448" max="7448" width="9.140625" style="114"/>
    <col min="7449" max="7449" width="11.42578125" style="114" bestFit="1" customWidth="1"/>
    <col min="7450" max="7692" width="9.140625" style="114"/>
    <col min="7693" max="7693" width="72.5703125" style="114" customWidth="1"/>
    <col min="7694" max="7694" width="7.140625" style="114" customWidth="1"/>
    <col min="7695" max="7695" width="16.85546875" style="114" customWidth="1"/>
    <col min="7696" max="7696" width="13" style="114" customWidth="1"/>
    <col min="7697" max="7697" width="16.42578125" style="114" customWidth="1"/>
    <col min="7698" max="7698" width="16.5703125" style="114" customWidth="1"/>
    <col min="7699" max="7699" width="16" style="114" customWidth="1"/>
    <col min="7700" max="7700" width="16.140625" style="114" customWidth="1"/>
    <col min="7701" max="7701" width="16" style="114" customWidth="1"/>
    <col min="7702" max="7702" width="12.7109375" style="114" customWidth="1"/>
    <col min="7703" max="7703" width="14" style="114" customWidth="1"/>
    <col min="7704" max="7704" width="9.140625" style="114"/>
    <col min="7705" max="7705" width="11.42578125" style="114" bestFit="1" customWidth="1"/>
    <col min="7706" max="7948" width="9.140625" style="114"/>
    <col min="7949" max="7949" width="72.5703125" style="114" customWidth="1"/>
    <col min="7950" max="7950" width="7.140625" style="114" customWidth="1"/>
    <col min="7951" max="7951" width="16.85546875" style="114" customWidth="1"/>
    <col min="7952" max="7952" width="13" style="114" customWidth="1"/>
    <col min="7953" max="7953" width="16.42578125" style="114" customWidth="1"/>
    <col min="7954" max="7954" width="16.5703125" style="114" customWidth="1"/>
    <col min="7955" max="7955" width="16" style="114" customWidth="1"/>
    <col min="7956" max="7956" width="16.140625" style="114" customWidth="1"/>
    <col min="7957" max="7957" width="16" style="114" customWidth="1"/>
    <col min="7958" max="7958" width="12.7109375" style="114" customWidth="1"/>
    <col min="7959" max="7959" width="14" style="114" customWidth="1"/>
    <col min="7960" max="7960" width="9.140625" style="114"/>
    <col min="7961" max="7961" width="11.42578125" style="114" bestFit="1" customWidth="1"/>
    <col min="7962" max="8204" width="9.140625" style="114"/>
    <col min="8205" max="8205" width="72.5703125" style="114" customWidth="1"/>
    <col min="8206" max="8206" width="7.140625" style="114" customWidth="1"/>
    <col min="8207" max="8207" width="16.85546875" style="114" customWidth="1"/>
    <col min="8208" max="8208" width="13" style="114" customWidth="1"/>
    <col min="8209" max="8209" width="16.42578125" style="114" customWidth="1"/>
    <col min="8210" max="8210" width="16.5703125" style="114" customWidth="1"/>
    <col min="8211" max="8211" width="16" style="114" customWidth="1"/>
    <col min="8212" max="8212" width="16.140625" style="114" customWidth="1"/>
    <col min="8213" max="8213" width="16" style="114" customWidth="1"/>
    <col min="8214" max="8214" width="12.7109375" style="114" customWidth="1"/>
    <col min="8215" max="8215" width="14" style="114" customWidth="1"/>
    <col min="8216" max="8216" width="9.140625" style="114"/>
    <col min="8217" max="8217" width="11.42578125" style="114" bestFit="1" customWidth="1"/>
    <col min="8218" max="8460" width="9.140625" style="114"/>
    <col min="8461" max="8461" width="72.5703125" style="114" customWidth="1"/>
    <col min="8462" max="8462" width="7.140625" style="114" customWidth="1"/>
    <col min="8463" max="8463" width="16.85546875" style="114" customWidth="1"/>
    <col min="8464" max="8464" width="13" style="114" customWidth="1"/>
    <col min="8465" max="8465" width="16.42578125" style="114" customWidth="1"/>
    <col min="8466" max="8466" width="16.5703125" style="114" customWidth="1"/>
    <col min="8467" max="8467" width="16" style="114" customWidth="1"/>
    <col min="8468" max="8468" width="16.140625" style="114" customWidth="1"/>
    <col min="8469" max="8469" width="16" style="114" customWidth="1"/>
    <col min="8470" max="8470" width="12.7109375" style="114" customWidth="1"/>
    <col min="8471" max="8471" width="14" style="114" customWidth="1"/>
    <col min="8472" max="8472" width="9.140625" style="114"/>
    <col min="8473" max="8473" width="11.42578125" style="114" bestFit="1" customWidth="1"/>
    <col min="8474" max="8716" width="9.140625" style="114"/>
    <col min="8717" max="8717" width="72.5703125" style="114" customWidth="1"/>
    <col min="8718" max="8718" width="7.140625" style="114" customWidth="1"/>
    <col min="8719" max="8719" width="16.85546875" style="114" customWidth="1"/>
    <col min="8720" max="8720" width="13" style="114" customWidth="1"/>
    <col min="8721" max="8721" width="16.42578125" style="114" customWidth="1"/>
    <col min="8722" max="8722" width="16.5703125" style="114" customWidth="1"/>
    <col min="8723" max="8723" width="16" style="114" customWidth="1"/>
    <col min="8724" max="8724" width="16.140625" style="114" customWidth="1"/>
    <col min="8725" max="8725" width="16" style="114" customWidth="1"/>
    <col min="8726" max="8726" width="12.7109375" style="114" customWidth="1"/>
    <col min="8727" max="8727" width="14" style="114" customWidth="1"/>
    <col min="8728" max="8728" width="9.140625" style="114"/>
    <col min="8729" max="8729" width="11.42578125" style="114" bestFit="1" customWidth="1"/>
    <col min="8730" max="8972" width="9.140625" style="114"/>
    <col min="8973" max="8973" width="72.5703125" style="114" customWidth="1"/>
    <col min="8974" max="8974" width="7.140625" style="114" customWidth="1"/>
    <col min="8975" max="8975" width="16.85546875" style="114" customWidth="1"/>
    <col min="8976" max="8976" width="13" style="114" customWidth="1"/>
    <col min="8977" max="8977" width="16.42578125" style="114" customWidth="1"/>
    <col min="8978" max="8978" width="16.5703125" style="114" customWidth="1"/>
    <col min="8979" max="8979" width="16" style="114" customWidth="1"/>
    <col min="8980" max="8980" width="16.140625" style="114" customWidth="1"/>
    <col min="8981" max="8981" width="16" style="114" customWidth="1"/>
    <col min="8982" max="8982" width="12.7109375" style="114" customWidth="1"/>
    <col min="8983" max="8983" width="14" style="114" customWidth="1"/>
    <col min="8984" max="8984" width="9.140625" style="114"/>
    <col min="8985" max="8985" width="11.42578125" style="114" bestFit="1" customWidth="1"/>
    <col min="8986" max="9228" width="9.140625" style="114"/>
    <col min="9229" max="9229" width="72.5703125" style="114" customWidth="1"/>
    <col min="9230" max="9230" width="7.140625" style="114" customWidth="1"/>
    <col min="9231" max="9231" width="16.85546875" style="114" customWidth="1"/>
    <col min="9232" max="9232" width="13" style="114" customWidth="1"/>
    <col min="9233" max="9233" width="16.42578125" style="114" customWidth="1"/>
    <col min="9234" max="9234" width="16.5703125" style="114" customWidth="1"/>
    <col min="9235" max="9235" width="16" style="114" customWidth="1"/>
    <col min="9236" max="9236" width="16.140625" style="114" customWidth="1"/>
    <col min="9237" max="9237" width="16" style="114" customWidth="1"/>
    <col min="9238" max="9238" width="12.7109375" style="114" customWidth="1"/>
    <col min="9239" max="9239" width="14" style="114" customWidth="1"/>
    <col min="9240" max="9240" width="9.140625" style="114"/>
    <col min="9241" max="9241" width="11.42578125" style="114" bestFit="1" customWidth="1"/>
    <col min="9242" max="9484" width="9.140625" style="114"/>
    <col min="9485" max="9485" width="72.5703125" style="114" customWidth="1"/>
    <col min="9486" max="9486" width="7.140625" style="114" customWidth="1"/>
    <col min="9487" max="9487" width="16.85546875" style="114" customWidth="1"/>
    <col min="9488" max="9488" width="13" style="114" customWidth="1"/>
    <col min="9489" max="9489" width="16.42578125" style="114" customWidth="1"/>
    <col min="9490" max="9490" width="16.5703125" style="114" customWidth="1"/>
    <col min="9491" max="9491" width="16" style="114" customWidth="1"/>
    <col min="9492" max="9492" width="16.140625" style="114" customWidth="1"/>
    <col min="9493" max="9493" width="16" style="114" customWidth="1"/>
    <col min="9494" max="9494" width="12.7109375" style="114" customWidth="1"/>
    <col min="9495" max="9495" width="14" style="114" customWidth="1"/>
    <col min="9496" max="9496" width="9.140625" style="114"/>
    <col min="9497" max="9497" width="11.42578125" style="114" bestFit="1" customWidth="1"/>
    <col min="9498" max="9740" width="9.140625" style="114"/>
    <col min="9741" max="9741" width="72.5703125" style="114" customWidth="1"/>
    <col min="9742" max="9742" width="7.140625" style="114" customWidth="1"/>
    <col min="9743" max="9743" width="16.85546875" style="114" customWidth="1"/>
    <col min="9744" max="9744" width="13" style="114" customWidth="1"/>
    <col min="9745" max="9745" width="16.42578125" style="114" customWidth="1"/>
    <col min="9746" max="9746" width="16.5703125" style="114" customWidth="1"/>
    <col min="9747" max="9747" width="16" style="114" customWidth="1"/>
    <col min="9748" max="9748" width="16.140625" style="114" customWidth="1"/>
    <col min="9749" max="9749" width="16" style="114" customWidth="1"/>
    <col min="9750" max="9750" width="12.7109375" style="114" customWidth="1"/>
    <col min="9751" max="9751" width="14" style="114" customWidth="1"/>
    <col min="9752" max="9752" width="9.140625" style="114"/>
    <col min="9753" max="9753" width="11.42578125" style="114" bestFit="1" customWidth="1"/>
    <col min="9754" max="9996" width="9.140625" style="114"/>
    <col min="9997" max="9997" width="72.5703125" style="114" customWidth="1"/>
    <col min="9998" max="9998" width="7.140625" style="114" customWidth="1"/>
    <col min="9999" max="9999" width="16.85546875" style="114" customWidth="1"/>
    <col min="10000" max="10000" width="13" style="114" customWidth="1"/>
    <col min="10001" max="10001" width="16.42578125" style="114" customWidth="1"/>
    <col min="10002" max="10002" width="16.5703125" style="114" customWidth="1"/>
    <col min="10003" max="10003" width="16" style="114" customWidth="1"/>
    <col min="10004" max="10004" width="16.140625" style="114" customWidth="1"/>
    <col min="10005" max="10005" width="16" style="114" customWidth="1"/>
    <col min="10006" max="10006" width="12.7109375" style="114" customWidth="1"/>
    <col min="10007" max="10007" width="14" style="114" customWidth="1"/>
    <col min="10008" max="10008" width="9.140625" style="114"/>
    <col min="10009" max="10009" width="11.42578125" style="114" bestFit="1" customWidth="1"/>
    <col min="10010" max="10252" width="9.140625" style="114"/>
    <col min="10253" max="10253" width="72.5703125" style="114" customWidth="1"/>
    <col min="10254" max="10254" width="7.140625" style="114" customWidth="1"/>
    <col min="10255" max="10255" width="16.85546875" style="114" customWidth="1"/>
    <col min="10256" max="10256" width="13" style="114" customWidth="1"/>
    <col min="10257" max="10257" width="16.42578125" style="114" customWidth="1"/>
    <col min="10258" max="10258" width="16.5703125" style="114" customWidth="1"/>
    <col min="10259" max="10259" width="16" style="114" customWidth="1"/>
    <col min="10260" max="10260" width="16.140625" style="114" customWidth="1"/>
    <col min="10261" max="10261" width="16" style="114" customWidth="1"/>
    <col min="10262" max="10262" width="12.7109375" style="114" customWidth="1"/>
    <col min="10263" max="10263" width="14" style="114" customWidth="1"/>
    <col min="10264" max="10264" width="9.140625" style="114"/>
    <col min="10265" max="10265" width="11.42578125" style="114" bestFit="1" customWidth="1"/>
    <col min="10266" max="10508" width="9.140625" style="114"/>
    <col min="10509" max="10509" width="72.5703125" style="114" customWidth="1"/>
    <col min="10510" max="10510" width="7.140625" style="114" customWidth="1"/>
    <col min="10511" max="10511" width="16.85546875" style="114" customWidth="1"/>
    <col min="10512" max="10512" width="13" style="114" customWidth="1"/>
    <col min="10513" max="10513" width="16.42578125" style="114" customWidth="1"/>
    <col min="10514" max="10514" width="16.5703125" style="114" customWidth="1"/>
    <col min="10515" max="10515" width="16" style="114" customWidth="1"/>
    <col min="10516" max="10516" width="16.140625" style="114" customWidth="1"/>
    <col min="10517" max="10517" width="16" style="114" customWidth="1"/>
    <col min="10518" max="10518" width="12.7109375" style="114" customWidth="1"/>
    <col min="10519" max="10519" width="14" style="114" customWidth="1"/>
    <col min="10520" max="10520" width="9.140625" style="114"/>
    <col min="10521" max="10521" width="11.42578125" style="114" bestFit="1" customWidth="1"/>
    <col min="10522" max="10764" width="9.140625" style="114"/>
    <col min="10765" max="10765" width="72.5703125" style="114" customWidth="1"/>
    <col min="10766" max="10766" width="7.140625" style="114" customWidth="1"/>
    <col min="10767" max="10767" width="16.85546875" style="114" customWidth="1"/>
    <col min="10768" max="10768" width="13" style="114" customWidth="1"/>
    <col min="10769" max="10769" width="16.42578125" style="114" customWidth="1"/>
    <col min="10770" max="10770" width="16.5703125" style="114" customWidth="1"/>
    <col min="10771" max="10771" width="16" style="114" customWidth="1"/>
    <col min="10772" max="10772" width="16.140625" style="114" customWidth="1"/>
    <col min="10773" max="10773" width="16" style="114" customWidth="1"/>
    <col min="10774" max="10774" width="12.7109375" style="114" customWidth="1"/>
    <col min="10775" max="10775" width="14" style="114" customWidth="1"/>
    <col min="10776" max="10776" width="9.140625" style="114"/>
    <col min="10777" max="10777" width="11.42578125" style="114" bestFit="1" customWidth="1"/>
    <col min="10778" max="11020" width="9.140625" style="114"/>
    <col min="11021" max="11021" width="72.5703125" style="114" customWidth="1"/>
    <col min="11022" max="11022" width="7.140625" style="114" customWidth="1"/>
    <col min="11023" max="11023" width="16.85546875" style="114" customWidth="1"/>
    <col min="11024" max="11024" width="13" style="114" customWidth="1"/>
    <col min="11025" max="11025" width="16.42578125" style="114" customWidth="1"/>
    <col min="11026" max="11026" width="16.5703125" style="114" customWidth="1"/>
    <col min="11027" max="11027" width="16" style="114" customWidth="1"/>
    <col min="11028" max="11028" width="16.140625" style="114" customWidth="1"/>
    <col min="11029" max="11029" width="16" style="114" customWidth="1"/>
    <col min="11030" max="11030" width="12.7109375" style="114" customWidth="1"/>
    <col min="11031" max="11031" width="14" style="114" customWidth="1"/>
    <col min="11032" max="11032" width="9.140625" style="114"/>
    <col min="11033" max="11033" width="11.42578125" style="114" bestFit="1" customWidth="1"/>
    <col min="11034" max="11276" width="9.140625" style="114"/>
    <col min="11277" max="11277" width="72.5703125" style="114" customWidth="1"/>
    <col min="11278" max="11278" width="7.140625" style="114" customWidth="1"/>
    <col min="11279" max="11279" width="16.85546875" style="114" customWidth="1"/>
    <col min="11280" max="11280" width="13" style="114" customWidth="1"/>
    <col min="11281" max="11281" width="16.42578125" style="114" customWidth="1"/>
    <col min="11282" max="11282" width="16.5703125" style="114" customWidth="1"/>
    <col min="11283" max="11283" width="16" style="114" customWidth="1"/>
    <col min="11284" max="11284" width="16.140625" style="114" customWidth="1"/>
    <col min="11285" max="11285" width="16" style="114" customWidth="1"/>
    <col min="11286" max="11286" width="12.7109375" style="114" customWidth="1"/>
    <col min="11287" max="11287" width="14" style="114" customWidth="1"/>
    <col min="11288" max="11288" width="9.140625" style="114"/>
    <col min="11289" max="11289" width="11.42578125" style="114" bestFit="1" customWidth="1"/>
    <col min="11290" max="11532" width="9.140625" style="114"/>
    <col min="11533" max="11533" width="72.5703125" style="114" customWidth="1"/>
    <col min="11534" max="11534" width="7.140625" style="114" customWidth="1"/>
    <col min="11535" max="11535" width="16.85546875" style="114" customWidth="1"/>
    <col min="11536" max="11536" width="13" style="114" customWidth="1"/>
    <col min="11537" max="11537" width="16.42578125" style="114" customWidth="1"/>
    <col min="11538" max="11538" width="16.5703125" style="114" customWidth="1"/>
    <col min="11539" max="11539" width="16" style="114" customWidth="1"/>
    <col min="11540" max="11540" width="16.140625" style="114" customWidth="1"/>
    <col min="11541" max="11541" width="16" style="114" customWidth="1"/>
    <col min="11542" max="11542" width="12.7109375" style="114" customWidth="1"/>
    <col min="11543" max="11543" width="14" style="114" customWidth="1"/>
    <col min="11544" max="11544" width="9.140625" style="114"/>
    <col min="11545" max="11545" width="11.42578125" style="114" bestFit="1" customWidth="1"/>
    <col min="11546" max="11788" width="9.140625" style="114"/>
    <col min="11789" max="11789" width="72.5703125" style="114" customWidth="1"/>
    <col min="11790" max="11790" width="7.140625" style="114" customWidth="1"/>
    <col min="11791" max="11791" width="16.85546875" style="114" customWidth="1"/>
    <col min="11792" max="11792" width="13" style="114" customWidth="1"/>
    <col min="11793" max="11793" width="16.42578125" style="114" customWidth="1"/>
    <col min="11794" max="11794" width="16.5703125" style="114" customWidth="1"/>
    <col min="11795" max="11795" width="16" style="114" customWidth="1"/>
    <col min="11796" max="11796" width="16.140625" style="114" customWidth="1"/>
    <col min="11797" max="11797" width="16" style="114" customWidth="1"/>
    <col min="11798" max="11798" width="12.7109375" style="114" customWidth="1"/>
    <col min="11799" max="11799" width="14" style="114" customWidth="1"/>
    <col min="11800" max="11800" width="9.140625" style="114"/>
    <col min="11801" max="11801" width="11.42578125" style="114" bestFit="1" customWidth="1"/>
    <col min="11802" max="12044" width="9.140625" style="114"/>
    <col min="12045" max="12045" width="72.5703125" style="114" customWidth="1"/>
    <col min="12046" max="12046" width="7.140625" style="114" customWidth="1"/>
    <col min="12047" max="12047" width="16.85546875" style="114" customWidth="1"/>
    <col min="12048" max="12048" width="13" style="114" customWidth="1"/>
    <col min="12049" max="12049" width="16.42578125" style="114" customWidth="1"/>
    <col min="12050" max="12050" width="16.5703125" style="114" customWidth="1"/>
    <col min="12051" max="12051" width="16" style="114" customWidth="1"/>
    <col min="12052" max="12052" width="16.140625" style="114" customWidth="1"/>
    <col min="12053" max="12053" width="16" style="114" customWidth="1"/>
    <col min="12054" max="12054" width="12.7109375" style="114" customWidth="1"/>
    <col min="12055" max="12055" width="14" style="114" customWidth="1"/>
    <col min="12056" max="12056" width="9.140625" style="114"/>
    <col min="12057" max="12057" width="11.42578125" style="114" bestFit="1" customWidth="1"/>
    <col min="12058" max="12300" width="9.140625" style="114"/>
    <col min="12301" max="12301" width="72.5703125" style="114" customWidth="1"/>
    <col min="12302" max="12302" width="7.140625" style="114" customWidth="1"/>
    <col min="12303" max="12303" width="16.85546875" style="114" customWidth="1"/>
    <col min="12304" max="12304" width="13" style="114" customWidth="1"/>
    <col min="12305" max="12305" width="16.42578125" style="114" customWidth="1"/>
    <col min="12306" max="12306" width="16.5703125" style="114" customWidth="1"/>
    <col min="12307" max="12307" width="16" style="114" customWidth="1"/>
    <col min="12308" max="12308" width="16.140625" style="114" customWidth="1"/>
    <col min="12309" max="12309" width="16" style="114" customWidth="1"/>
    <col min="12310" max="12310" width="12.7109375" style="114" customWidth="1"/>
    <col min="12311" max="12311" width="14" style="114" customWidth="1"/>
    <col min="12312" max="12312" width="9.140625" style="114"/>
    <col min="12313" max="12313" width="11.42578125" style="114" bestFit="1" customWidth="1"/>
    <col min="12314" max="12556" width="9.140625" style="114"/>
    <col min="12557" max="12557" width="72.5703125" style="114" customWidth="1"/>
    <col min="12558" max="12558" width="7.140625" style="114" customWidth="1"/>
    <col min="12559" max="12559" width="16.85546875" style="114" customWidth="1"/>
    <col min="12560" max="12560" width="13" style="114" customWidth="1"/>
    <col min="12561" max="12561" width="16.42578125" style="114" customWidth="1"/>
    <col min="12562" max="12562" width="16.5703125" style="114" customWidth="1"/>
    <col min="12563" max="12563" width="16" style="114" customWidth="1"/>
    <col min="12564" max="12564" width="16.140625" style="114" customWidth="1"/>
    <col min="12565" max="12565" width="16" style="114" customWidth="1"/>
    <col min="12566" max="12566" width="12.7109375" style="114" customWidth="1"/>
    <col min="12567" max="12567" width="14" style="114" customWidth="1"/>
    <col min="12568" max="12568" width="9.140625" style="114"/>
    <col min="12569" max="12569" width="11.42578125" style="114" bestFit="1" customWidth="1"/>
    <col min="12570" max="12812" width="9.140625" style="114"/>
    <col min="12813" max="12813" width="72.5703125" style="114" customWidth="1"/>
    <col min="12814" max="12814" width="7.140625" style="114" customWidth="1"/>
    <col min="12815" max="12815" width="16.85546875" style="114" customWidth="1"/>
    <col min="12816" max="12816" width="13" style="114" customWidth="1"/>
    <col min="12817" max="12817" width="16.42578125" style="114" customWidth="1"/>
    <col min="12818" max="12818" width="16.5703125" style="114" customWidth="1"/>
    <col min="12819" max="12819" width="16" style="114" customWidth="1"/>
    <col min="12820" max="12820" width="16.140625" style="114" customWidth="1"/>
    <col min="12821" max="12821" width="16" style="114" customWidth="1"/>
    <col min="12822" max="12822" width="12.7109375" style="114" customWidth="1"/>
    <col min="12823" max="12823" width="14" style="114" customWidth="1"/>
    <col min="12824" max="12824" width="9.140625" style="114"/>
    <col min="12825" max="12825" width="11.42578125" style="114" bestFit="1" customWidth="1"/>
    <col min="12826" max="13068" width="9.140625" style="114"/>
    <col min="13069" max="13069" width="72.5703125" style="114" customWidth="1"/>
    <col min="13070" max="13070" width="7.140625" style="114" customWidth="1"/>
    <col min="13071" max="13071" width="16.85546875" style="114" customWidth="1"/>
    <col min="13072" max="13072" width="13" style="114" customWidth="1"/>
    <col min="13073" max="13073" width="16.42578125" style="114" customWidth="1"/>
    <col min="13074" max="13074" width="16.5703125" style="114" customWidth="1"/>
    <col min="13075" max="13075" width="16" style="114" customWidth="1"/>
    <col min="13076" max="13076" width="16.140625" style="114" customWidth="1"/>
    <col min="13077" max="13077" width="16" style="114" customWidth="1"/>
    <col min="13078" max="13078" width="12.7109375" style="114" customWidth="1"/>
    <col min="13079" max="13079" width="14" style="114" customWidth="1"/>
    <col min="13080" max="13080" width="9.140625" style="114"/>
    <col min="13081" max="13081" width="11.42578125" style="114" bestFit="1" customWidth="1"/>
    <col min="13082" max="13324" width="9.140625" style="114"/>
    <col min="13325" max="13325" width="72.5703125" style="114" customWidth="1"/>
    <col min="13326" max="13326" width="7.140625" style="114" customWidth="1"/>
    <col min="13327" max="13327" width="16.85546875" style="114" customWidth="1"/>
    <col min="13328" max="13328" width="13" style="114" customWidth="1"/>
    <col min="13329" max="13329" width="16.42578125" style="114" customWidth="1"/>
    <col min="13330" max="13330" width="16.5703125" style="114" customWidth="1"/>
    <col min="13331" max="13331" width="16" style="114" customWidth="1"/>
    <col min="13332" max="13332" width="16.140625" style="114" customWidth="1"/>
    <col min="13333" max="13333" width="16" style="114" customWidth="1"/>
    <col min="13334" max="13334" width="12.7109375" style="114" customWidth="1"/>
    <col min="13335" max="13335" width="14" style="114" customWidth="1"/>
    <col min="13336" max="13336" width="9.140625" style="114"/>
    <col min="13337" max="13337" width="11.42578125" style="114" bestFit="1" customWidth="1"/>
    <col min="13338" max="13580" width="9.140625" style="114"/>
    <col min="13581" max="13581" width="72.5703125" style="114" customWidth="1"/>
    <col min="13582" max="13582" width="7.140625" style="114" customWidth="1"/>
    <col min="13583" max="13583" width="16.85546875" style="114" customWidth="1"/>
    <col min="13584" max="13584" width="13" style="114" customWidth="1"/>
    <col min="13585" max="13585" width="16.42578125" style="114" customWidth="1"/>
    <col min="13586" max="13586" width="16.5703125" style="114" customWidth="1"/>
    <col min="13587" max="13587" width="16" style="114" customWidth="1"/>
    <col min="13588" max="13588" width="16.140625" style="114" customWidth="1"/>
    <col min="13589" max="13589" width="16" style="114" customWidth="1"/>
    <col min="13590" max="13590" width="12.7109375" style="114" customWidth="1"/>
    <col min="13591" max="13591" width="14" style="114" customWidth="1"/>
    <col min="13592" max="13592" width="9.140625" style="114"/>
    <col min="13593" max="13593" width="11.42578125" style="114" bestFit="1" customWidth="1"/>
    <col min="13594" max="13836" width="9.140625" style="114"/>
    <col min="13837" max="13837" width="72.5703125" style="114" customWidth="1"/>
    <col min="13838" max="13838" width="7.140625" style="114" customWidth="1"/>
    <col min="13839" max="13839" width="16.85546875" style="114" customWidth="1"/>
    <col min="13840" max="13840" width="13" style="114" customWidth="1"/>
    <col min="13841" max="13841" width="16.42578125" style="114" customWidth="1"/>
    <col min="13842" max="13842" width="16.5703125" style="114" customWidth="1"/>
    <col min="13843" max="13843" width="16" style="114" customWidth="1"/>
    <col min="13844" max="13844" width="16.140625" style="114" customWidth="1"/>
    <col min="13845" max="13845" width="16" style="114" customWidth="1"/>
    <col min="13846" max="13846" width="12.7109375" style="114" customWidth="1"/>
    <col min="13847" max="13847" width="14" style="114" customWidth="1"/>
    <col min="13848" max="13848" width="9.140625" style="114"/>
    <col min="13849" max="13849" width="11.42578125" style="114" bestFit="1" customWidth="1"/>
    <col min="13850" max="14092" width="9.140625" style="114"/>
    <col min="14093" max="14093" width="72.5703125" style="114" customWidth="1"/>
    <col min="14094" max="14094" width="7.140625" style="114" customWidth="1"/>
    <col min="14095" max="14095" width="16.85546875" style="114" customWidth="1"/>
    <col min="14096" max="14096" width="13" style="114" customWidth="1"/>
    <col min="14097" max="14097" width="16.42578125" style="114" customWidth="1"/>
    <col min="14098" max="14098" width="16.5703125" style="114" customWidth="1"/>
    <col min="14099" max="14099" width="16" style="114" customWidth="1"/>
    <col min="14100" max="14100" width="16.140625" style="114" customWidth="1"/>
    <col min="14101" max="14101" width="16" style="114" customWidth="1"/>
    <col min="14102" max="14102" width="12.7109375" style="114" customWidth="1"/>
    <col min="14103" max="14103" width="14" style="114" customWidth="1"/>
    <col min="14104" max="14104" width="9.140625" style="114"/>
    <col min="14105" max="14105" width="11.42578125" style="114" bestFit="1" customWidth="1"/>
    <col min="14106" max="14348" width="9.140625" style="114"/>
    <col min="14349" max="14349" width="72.5703125" style="114" customWidth="1"/>
    <col min="14350" max="14350" width="7.140625" style="114" customWidth="1"/>
    <col min="14351" max="14351" width="16.85546875" style="114" customWidth="1"/>
    <col min="14352" max="14352" width="13" style="114" customWidth="1"/>
    <col min="14353" max="14353" width="16.42578125" style="114" customWidth="1"/>
    <col min="14354" max="14354" width="16.5703125" style="114" customWidth="1"/>
    <col min="14355" max="14355" width="16" style="114" customWidth="1"/>
    <col min="14356" max="14356" width="16.140625" style="114" customWidth="1"/>
    <col min="14357" max="14357" width="16" style="114" customWidth="1"/>
    <col min="14358" max="14358" width="12.7109375" style="114" customWidth="1"/>
    <col min="14359" max="14359" width="14" style="114" customWidth="1"/>
    <col min="14360" max="14360" width="9.140625" style="114"/>
    <col min="14361" max="14361" width="11.42578125" style="114" bestFit="1" customWidth="1"/>
    <col min="14362" max="14604" width="9.140625" style="114"/>
    <col min="14605" max="14605" width="72.5703125" style="114" customWidth="1"/>
    <col min="14606" max="14606" width="7.140625" style="114" customWidth="1"/>
    <col min="14607" max="14607" width="16.85546875" style="114" customWidth="1"/>
    <col min="14608" max="14608" width="13" style="114" customWidth="1"/>
    <col min="14609" max="14609" width="16.42578125" style="114" customWidth="1"/>
    <col min="14610" max="14610" width="16.5703125" style="114" customWidth="1"/>
    <col min="14611" max="14611" width="16" style="114" customWidth="1"/>
    <col min="14612" max="14612" width="16.140625" style="114" customWidth="1"/>
    <col min="14613" max="14613" width="16" style="114" customWidth="1"/>
    <col min="14614" max="14614" width="12.7109375" style="114" customWidth="1"/>
    <col min="14615" max="14615" width="14" style="114" customWidth="1"/>
    <col min="14616" max="14616" width="9.140625" style="114"/>
    <col min="14617" max="14617" width="11.42578125" style="114" bestFit="1" customWidth="1"/>
    <col min="14618" max="14860" width="9.140625" style="114"/>
    <col min="14861" max="14861" width="72.5703125" style="114" customWidth="1"/>
    <col min="14862" max="14862" width="7.140625" style="114" customWidth="1"/>
    <col min="14863" max="14863" width="16.85546875" style="114" customWidth="1"/>
    <col min="14864" max="14864" width="13" style="114" customWidth="1"/>
    <col min="14865" max="14865" width="16.42578125" style="114" customWidth="1"/>
    <col min="14866" max="14866" width="16.5703125" style="114" customWidth="1"/>
    <col min="14867" max="14867" width="16" style="114" customWidth="1"/>
    <col min="14868" max="14868" width="16.140625" style="114" customWidth="1"/>
    <col min="14869" max="14869" width="16" style="114" customWidth="1"/>
    <col min="14870" max="14870" width="12.7109375" style="114" customWidth="1"/>
    <col min="14871" max="14871" width="14" style="114" customWidth="1"/>
    <col min="14872" max="14872" width="9.140625" style="114"/>
    <col min="14873" max="14873" width="11.42578125" style="114" bestFit="1" customWidth="1"/>
    <col min="14874" max="15116" width="9.140625" style="114"/>
    <col min="15117" max="15117" width="72.5703125" style="114" customWidth="1"/>
    <col min="15118" max="15118" width="7.140625" style="114" customWidth="1"/>
    <col min="15119" max="15119" width="16.85546875" style="114" customWidth="1"/>
    <col min="15120" max="15120" width="13" style="114" customWidth="1"/>
    <col min="15121" max="15121" width="16.42578125" style="114" customWidth="1"/>
    <col min="15122" max="15122" width="16.5703125" style="114" customWidth="1"/>
    <col min="15123" max="15123" width="16" style="114" customWidth="1"/>
    <col min="15124" max="15124" width="16.140625" style="114" customWidth="1"/>
    <col min="15125" max="15125" width="16" style="114" customWidth="1"/>
    <col min="15126" max="15126" width="12.7109375" style="114" customWidth="1"/>
    <col min="15127" max="15127" width="14" style="114" customWidth="1"/>
    <col min="15128" max="15128" width="9.140625" style="114"/>
    <col min="15129" max="15129" width="11.42578125" style="114" bestFit="1" customWidth="1"/>
    <col min="15130" max="15372" width="9.140625" style="114"/>
    <col min="15373" max="15373" width="72.5703125" style="114" customWidth="1"/>
    <col min="15374" max="15374" width="7.140625" style="114" customWidth="1"/>
    <col min="15375" max="15375" width="16.85546875" style="114" customWidth="1"/>
    <col min="15376" max="15376" width="13" style="114" customWidth="1"/>
    <col min="15377" max="15377" width="16.42578125" style="114" customWidth="1"/>
    <col min="15378" max="15378" width="16.5703125" style="114" customWidth="1"/>
    <col min="15379" max="15379" width="16" style="114" customWidth="1"/>
    <col min="15380" max="15380" width="16.140625" style="114" customWidth="1"/>
    <col min="15381" max="15381" width="16" style="114" customWidth="1"/>
    <col min="15382" max="15382" width="12.7109375" style="114" customWidth="1"/>
    <col min="15383" max="15383" width="14" style="114" customWidth="1"/>
    <col min="15384" max="15384" width="9.140625" style="114"/>
    <col min="15385" max="15385" width="11.42578125" style="114" bestFit="1" customWidth="1"/>
    <col min="15386" max="15628" width="9.140625" style="114"/>
    <col min="15629" max="15629" width="72.5703125" style="114" customWidth="1"/>
    <col min="15630" max="15630" width="7.140625" style="114" customWidth="1"/>
    <col min="15631" max="15631" width="16.85546875" style="114" customWidth="1"/>
    <col min="15632" max="15632" width="13" style="114" customWidth="1"/>
    <col min="15633" max="15633" width="16.42578125" style="114" customWidth="1"/>
    <col min="15634" max="15634" width="16.5703125" style="114" customWidth="1"/>
    <col min="15635" max="15635" width="16" style="114" customWidth="1"/>
    <col min="15636" max="15636" width="16.140625" style="114" customWidth="1"/>
    <col min="15637" max="15637" width="16" style="114" customWidth="1"/>
    <col min="15638" max="15638" width="12.7109375" style="114" customWidth="1"/>
    <col min="15639" max="15639" width="14" style="114" customWidth="1"/>
    <col min="15640" max="15640" width="9.140625" style="114"/>
    <col min="15641" max="15641" width="11.42578125" style="114" bestFit="1" customWidth="1"/>
    <col min="15642" max="15884" width="9.140625" style="114"/>
    <col min="15885" max="15885" width="72.5703125" style="114" customWidth="1"/>
    <col min="15886" max="15886" width="7.140625" style="114" customWidth="1"/>
    <col min="15887" max="15887" width="16.85546875" style="114" customWidth="1"/>
    <col min="15888" max="15888" width="13" style="114" customWidth="1"/>
    <col min="15889" max="15889" width="16.42578125" style="114" customWidth="1"/>
    <col min="15890" max="15890" width="16.5703125" style="114" customWidth="1"/>
    <col min="15891" max="15891" width="16" style="114" customWidth="1"/>
    <col min="15892" max="15892" width="16.140625" style="114" customWidth="1"/>
    <col min="15893" max="15893" width="16" style="114" customWidth="1"/>
    <col min="15894" max="15894" width="12.7109375" style="114" customWidth="1"/>
    <col min="15895" max="15895" width="14" style="114" customWidth="1"/>
    <col min="15896" max="15896" width="9.140625" style="114"/>
    <col min="15897" max="15897" width="11.42578125" style="114" bestFit="1" customWidth="1"/>
    <col min="15898" max="16384" width="9.140625" style="114"/>
  </cols>
  <sheetData>
    <row r="1" spans="1:9" ht="13.9" customHeight="1" x14ac:dyDescent="0.3">
      <c r="A1" s="1"/>
      <c r="B1" s="1"/>
      <c r="C1" s="2"/>
      <c r="D1" s="3" t="s">
        <v>0</v>
      </c>
      <c r="E1" s="4"/>
      <c r="F1" s="4"/>
      <c r="G1" s="5"/>
    </row>
    <row r="2" spans="1:9" ht="20.45" customHeight="1" x14ac:dyDescent="0.3">
      <c r="A2" s="1"/>
      <c r="B2" s="1"/>
      <c r="C2" s="2"/>
      <c r="D2" s="144" t="s">
        <v>1</v>
      </c>
      <c r="E2" s="144"/>
      <c r="F2" s="144"/>
      <c r="G2" s="144"/>
      <c r="H2" s="144"/>
      <c r="I2" s="144"/>
    </row>
    <row r="3" spans="1:9" ht="17.25" customHeight="1" x14ac:dyDescent="0.3">
      <c r="A3" s="7" t="s">
        <v>2</v>
      </c>
      <c r="B3" s="1"/>
      <c r="C3" s="2"/>
      <c r="D3" s="145" t="s">
        <v>3</v>
      </c>
      <c r="E3" s="145"/>
      <c r="F3" s="145"/>
      <c r="G3" s="145"/>
      <c r="H3" s="145"/>
      <c r="I3" s="145"/>
    </row>
    <row r="4" spans="1:9" ht="49.5" customHeight="1" x14ac:dyDescent="0.3">
      <c r="A4" s="8" t="s">
        <v>4</v>
      </c>
      <c r="B4" s="1"/>
      <c r="C4" s="2"/>
      <c r="D4" s="146" t="s">
        <v>5</v>
      </c>
      <c r="E4" s="146"/>
      <c r="F4" s="146"/>
      <c r="G4" s="146"/>
      <c r="H4" s="146"/>
      <c r="I4" s="146"/>
    </row>
    <row r="5" spans="1:9" ht="22.15" customHeight="1" x14ac:dyDescent="0.3">
      <c r="A5" s="9" t="s">
        <v>6</v>
      </c>
      <c r="B5" s="10"/>
      <c r="C5" s="2"/>
      <c r="D5" s="147" t="s">
        <v>7</v>
      </c>
      <c r="E5" s="147"/>
      <c r="F5" s="147"/>
      <c r="G5" s="147"/>
      <c r="H5" s="147"/>
      <c r="I5" s="147"/>
    </row>
    <row r="6" spans="1:9" ht="13.15" customHeight="1" x14ac:dyDescent="0.3">
      <c r="A6" s="11" t="s">
        <v>8</v>
      </c>
      <c r="B6" s="1"/>
      <c r="C6" s="2"/>
      <c r="D6" s="148" t="s">
        <v>8</v>
      </c>
      <c r="E6" s="148"/>
      <c r="F6" s="148"/>
      <c r="G6" s="148"/>
      <c r="H6" s="148"/>
      <c r="I6" s="148"/>
    </row>
    <row r="7" spans="1:9" ht="16.899999999999999" customHeight="1" x14ac:dyDescent="0.3">
      <c r="A7" s="13" t="s">
        <v>9</v>
      </c>
      <c r="B7" s="1"/>
      <c r="C7" s="2"/>
      <c r="D7" s="14" t="s">
        <v>10</v>
      </c>
      <c r="E7" s="14"/>
      <c r="F7" s="14"/>
      <c r="G7" s="12"/>
      <c r="H7" s="12"/>
      <c r="I7" s="12"/>
    </row>
    <row r="8" spans="1:9" ht="16.899999999999999" customHeight="1" x14ac:dyDescent="0.3">
      <c r="A8" s="13" t="s">
        <v>119</v>
      </c>
      <c r="B8" s="1"/>
      <c r="C8" s="2"/>
      <c r="D8" s="14" t="s">
        <v>11</v>
      </c>
      <c r="E8" s="15"/>
      <c r="F8" s="15"/>
      <c r="G8" s="12"/>
      <c r="H8" s="12"/>
      <c r="I8" s="12"/>
    </row>
    <row r="9" spans="1:9" ht="16.899999999999999" customHeight="1" x14ac:dyDescent="0.3">
      <c r="A9" s="13" t="s">
        <v>12</v>
      </c>
      <c r="B9" s="1"/>
      <c r="C9" s="2"/>
      <c r="D9" s="14" t="s">
        <v>13</v>
      </c>
      <c r="E9" s="16" t="s">
        <v>14</v>
      </c>
      <c r="F9" s="15">
        <v>45338</v>
      </c>
      <c r="G9" s="12"/>
      <c r="H9" s="12"/>
      <c r="I9" s="12"/>
    </row>
    <row r="10" spans="1:9" ht="16.899999999999999" customHeight="1" x14ac:dyDescent="0.3">
      <c r="A10" s="13" t="s">
        <v>15</v>
      </c>
      <c r="B10" s="1"/>
      <c r="C10" s="2"/>
      <c r="D10" s="141" t="s">
        <v>16</v>
      </c>
      <c r="E10" s="142"/>
      <c r="F10" s="143"/>
      <c r="G10" s="12"/>
      <c r="H10" s="12"/>
      <c r="I10" s="12"/>
    </row>
    <row r="11" spans="1:9" ht="16.899999999999999" customHeight="1" x14ac:dyDescent="0.3">
      <c r="A11" s="134" t="s">
        <v>17</v>
      </c>
      <c r="B11" s="134"/>
      <c r="C11" s="134"/>
      <c r="D11" s="134"/>
      <c r="E11" s="134"/>
      <c r="F11" s="134"/>
      <c r="G11" s="134"/>
      <c r="H11" s="134"/>
      <c r="I11" s="134"/>
    </row>
    <row r="12" spans="1:9" ht="49.5" customHeight="1" x14ac:dyDescent="0.3">
      <c r="A12" s="135" t="s">
        <v>18</v>
      </c>
      <c r="B12" s="135"/>
      <c r="C12" s="135"/>
      <c r="D12" s="135"/>
      <c r="E12" s="135"/>
      <c r="F12" s="135"/>
      <c r="G12" s="135"/>
      <c r="H12" s="135"/>
      <c r="I12" s="135"/>
    </row>
    <row r="13" spans="1:9" ht="13.15" customHeight="1" x14ac:dyDescent="0.3">
      <c r="A13" s="136" t="s">
        <v>19</v>
      </c>
      <c r="B13" s="136"/>
      <c r="C13" s="136"/>
      <c r="D13" s="136"/>
      <c r="E13" s="136"/>
      <c r="F13" s="136"/>
      <c r="G13" s="136"/>
      <c r="H13" s="136"/>
      <c r="I13" s="136"/>
    </row>
    <row r="14" spans="1:9" ht="20.45" customHeight="1" x14ac:dyDescent="0.3">
      <c r="A14" s="137" t="s">
        <v>20</v>
      </c>
      <c r="B14" s="137"/>
      <c r="C14" s="137"/>
      <c r="D14" s="137"/>
      <c r="E14" s="137"/>
      <c r="F14" s="137"/>
      <c r="G14" s="137"/>
      <c r="H14" s="137"/>
      <c r="I14" s="137"/>
    </row>
    <row r="15" spans="1:9" ht="15" customHeight="1" x14ac:dyDescent="0.3">
      <c r="A15" s="17"/>
      <c r="B15" s="18"/>
      <c r="C15" s="18"/>
      <c r="D15" s="18"/>
      <c r="E15" s="18"/>
      <c r="H15" s="19"/>
      <c r="I15" s="6" t="s">
        <v>21</v>
      </c>
    </row>
    <row r="16" spans="1:9" ht="20.45" customHeight="1" x14ac:dyDescent="0.3">
      <c r="A16" s="138" t="s">
        <v>22</v>
      </c>
      <c r="B16" s="138" t="s">
        <v>23</v>
      </c>
      <c r="C16" s="138" t="s">
        <v>24</v>
      </c>
      <c r="D16" s="138" t="s">
        <v>25</v>
      </c>
      <c r="E16" s="139" t="s">
        <v>26</v>
      </c>
      <c r="F16" s="140" t="s">
        <v>27</v>
      </c>
      <c r="G16" s="140"/>
      <c r="H16" s="140"/>
      <c r="I16" s="140"/>
    </row>
    <row r="17" spans="1:9" ht="34.5" customHeight="1" x14ac:dyDescent="0.3">
      <c r="A17" s="138"/>
      <c r="B17" s="138"/>
      <c r="C17" s="138"/>
      <c r="D17" s="138"/>
      <c r="E17" s="139"/>
      <c r="F17" s="20" t="s">
        <v>28</v>
      </c>
      <c r="G17" s="21" t="s">
        <v>29</v>
      </c>
      <c r="H17" s="21" t="s">
        <v>30</v>
      </c>
      <c r="I17" s="21" t="s">
        <v>31</v>
      </c>
    </row>
    <row r="18" spans="1:9" x14ac:dyDescent="0.3">
      <c r="A18" s="22" t="s">
        <v>32</v>
      </c>
      <c r="B18" s="22" t="s">
        <v>33</v>
      </c>
      <c r="C18" s="22">
        <v>3</v>
      </c>
      <c r="D18" s="22">
        <v>4</v>
      </c>
      <c r="E18" s="23">
        <v>5</v>
      </c>
      <c r="F18" s="24">
        <v>6</v>
      </c>
      <c r="G18" s="25">
        <v>7</v>
      </c>
      <c r="H18" s="25">
        <v>8</v>
      </c>
      <c r="I18" s="25">
        <v>9</v>
      </c>
    </row>
    <row r="19" spans="1:9" s="113" customFormat="1" ht="14.45" customHeight="1" x14ac:dyDescent="0.3">
      <c r="A19" s="119" t="s">
        <v>34</v>
      </c>
      <c r="B19" s="120"/>
      <c r="C19" s="120"/>
      <c r="D19" s="120"/>
      <c r="E19" s="120"/>
      <c r="F19" s="120"/>
      <c r="G19" s="120"/>
      <c r="H19" s="120"/>
      <c r="I19" s="121"/>
    </row>
    <row r="20" spans="1:9" s="113" customFormat="1" ht="16.149999999999999" customHeight="1" x14ac:dyDescent="0.3">
      <c r="A20" s="119" t="s">
        <v>35</v>
      </c>
      <c r="B20" s="120"/>
      <c r="C20" s="120"/>
      <c r="D20" s="120"/>
      <c r="E20" s="120"/>
      <c r="F20" s="120"/>
      <c r="G20" s="120"/>
      <c r="H20" s="120"/>
      <c r="I20" s="121"/>
    </row>
    <row r="21" spans="1:9" s="113" customFormat="1" ht="33" customHeight="1" x14ac:dyDescent="0.3">
      <c r="A21" s="26" t="s">
        <v>36</v>
      </c>
      <c r="B21" s="27" t="s">
        <v>37</v>
      </c>
      <c r="C21" s="28">
        <f>C22+C23</f>
        <v>363964630.81</v>
      </c>
      <c r="D21" s="28">
        <v>0</v>
      </c>
      <c r="E21" s="29">
        <f t="shared" ref="E21:E35" si="0">F21+G21+H21+I21</f>
        <v>465357039.04000002</v>
      </c>
      <c r="F21" s="28">
        <f>F22+F23</f>
        <v>86119045.409999996</v>
      </c>
      <c r="G21" s="28">
        <f>G22+G23</f>
        <v>109689008.39</v>
      </c>
      <c r="H21" s="28">
        <f>H22+H23</f>
        <v>128901816.30999999</v>
      </c>
      <c r="I21" s="28">
        <f>I22+I23</f>
        <v>140647168.93000001</v>
      </c>
    </row>
    <row r="22" spans="1:9" s="113" customFormat="1" ht="32.25" customHeight="1" x14ac:dyDescent="0.3">
      <c r="A22" s="30" t="s">
        <v>38</v>
      </c>
      <c r="B22" s="31" t="s">
        <v>39</v>
      </c>
      <c r="C22" s="32">
        <f>326618100.73+15000000+22346530.08</f>
        <v>363964630.81</v>
      </c>
      <c r="D22" s="32" t="s">
        <v>40</v>
      </c>
      <c r="E22" s="29">
        <f t="shared" si="0"/>
        <v>465357039.04000002</v>
      </c>
      <c r="F22" s="33">
        <v>86119045.409999996</v>
      </c>
      <c r="G22" s="33">
        <f>86119045.41+29944944.48-6374981.5</f>
        <v>109689008.39</v>
      </c>
      <c r="H22" s="33">
        <f>86119045.41+29944944.48-874981.5+22263928.06-8551120.14</f>
        <v>128901816.30999999</v>
      </c>
      <c r="I22" s="33">
        <f>86119045.41+7249962.98+22482385.18-8551120.14+33346895.5</f>
        <v>140647168.93000001</v>
      </c>
    </row>
    <row r="23" spans="1:9" s="113" customFormat="1" x14ac:dyDescent="0.3">
      <c r="A23" s="34" t="s">
        <v>41</v>
      </c>
      <c r="B23" s="35" t="s">
        <v>42</v>
      </c>
      <c r="C23" s="36"/>
      <c r="D23" s="36" t="s">
        <v>40</v>
      </c>
      <c r="E23" s="29">
        <f t="shared" si="0"/>
        <v>0</v>
      </c>
      <c r="F23" s="37">
        <v>0</v>
      </c>
      <c r="G23" s="38">
        <v>0</v>
      </c>
      <c r="H23" s="38">
        <v>0</v>
      </c>
      <c r="I23" s="38">
        <v>0</v>
      </c>
    </row>
    <row r="24" spans="1:9" s="113" customFormat="1" ht="95.25" customHeight="1" x14ac:dyDescent="0.3">
      <c r="A24" s="39" t="s">
        <v>43</v>
      </c>
      <c r="B24" s="40" t="s">
        <v>44</v>
      </c>
      <c r="C24" s="41">
        <v>45384183</v>
      </c>
      <c r="D24" s="42" t="str">
        <f>D25</f>
        <v>Х</v>
      </c>
      <c r="E24" s="43">
        <f t="shared" si="0"/>
        <v>52976768</v>
      </c>
      <c r="F24" s="41">
        <f>F25</f>
        <v>17155724</v>
      </c>
      <c r="G24" s="41">
        <f>G25</f>
        <v>11075050</v>
      </c>
      <c r="H24" s="41">
        <f>H25</f>
        <v>12308270</v>
      </c>
      <c r="I24" s="41">
        <f>I25</f>
        <v>12437724</v>
      </c>
    </row>
    <row r="25" spans="1:9" s="113" customFormat="1" ht="36" customHeight="1" x14ac:dyDescent="0.3">
      <c r="A25" s="44" t="s">
        <v>45</v>
      </c>
      <c r="B25" s="45" t="s">
        <v>46</v>
      </c>
      <c r="C25" s="46">
        <v>44931753</v>
      </c>
      <c r="D25" s="46" t="s">
        <v>40</v>
      </c>
      <c r="E25" s="43">
        <f t="shared" si="0"/>
        <v>52976768</v>
      </c>
      <c r="F25" s="46">
        <v>17155724</v>
      </c>
      <c r="G25" s="46">
        <v>11075050</v>
      </c>
      <c r="H25" s="46">
        <v>12308270</v>
      </c>
      <c r="I25" s="46">
        <v>12437724</v>
      </c>
    </row>
    <row r="26" spans="1:9" s="113" customFormat="1" x14ac:dyDescent="0.3">
      <c r="A26" s="47" t="s">
        <v>47</v>
      </c>
      <c r="B26" s="48">
        <v>1030</v>
      </c>
      <c r="C26" s="28">
        <f>C27+C28+C29+C30+C31+C32+C33+C34+C35</f>
        <v>8820256</v>
      </c>
      <c r="D26" s="28">
        <v>0</v>
      </c>
      <c r="E26" s="28">
        <f t="shared" si="0"/>
        <v>6297905</v>
      </c>
      <c r="F26" s="28">
        <f>F27+F28+F29+F30+F31+F32+F33+F34+F35</f>
        <v>1574477.75</v>
      </c>
      <c r="G26" s="28">
        <f>G27+G28+G29+G30+G31+G32+G33+G34+G35</f>
        <v>1574475.75</v>
      </c>
      <c r="H26" s="28">
        <f>H27+H28+H29+H30+H31+H32+H33+H34+H35</f>
        <v>1574475.75</v>
      </c>
      <c r="I26" s="28">
        <f>I27+I28+I29+I30+I31+I32+I33+I34+I35</f>
        <v>1574475.75</v>
      </c>
    </row>
    <row r="27" spans="1:9" s="113" customFormat="1" ht="32.25" x14ac:dyDescent="0.3">
      <c r="A27" s="49" t="s">
        <v>48</v>
      </c>
      <c r="B27" s="50">
        <v>1031</v>
      </c>
      <c r="C27" s="51">
        <v>0</v>
      </c>
      <c r="D27" s="51" t="s">
        <v>40</v>
      </c>
      <c r="E27" s="28">
        <f t="shared" si="0"/>
        <v>0</v>
      </c>
      <c r="F27" s="51">
        <v>0</v>
      </c>
      <c r="G27" s="52">
        <v>0</v>
      </c>
      <c r="H27" s="52">
        <v>0</v>
      </c>
      <c r="I27" s="52">
        <v>0</v>
      </c>
    </row>
    <row r="28" spans="1:9" s="113" customFormat="1" ht="32.25" x14ac:dyDescent="0.3">
      <c r="A28" s="49" t="s">
        <v>49</v>
      </c>
      <c r="B28" s="50">
        <v>1032</v>
      </c>
      <c r="C28" s="51">
        <v>0</v>
      </c>
      <c r="D28" s="51" t="s">
        <v>40</v>
      </c>
      <c r="E28" s="28">
        <f t="shared" si="0"/>
        <v>100000</v>
      </c>
      <c r="F28" s="51">
        <v>25000</v>
      </c>
      <c r="G28" s="52">
        <v>25000</v>
      </c>
      <c r="H28" s="52">
        <v>25000</v>
      </c>
      <c r="I28" s="52">
        <v>25000</v>
      </c>
    </row>
    <row r="29" spans="1:9" s="113" customFormat="1" ht="40.5" customHeight="1" x14ac:dyDescent="0.3">
      <c r="A29" s="53" t="s">
        <v>50</v>
      </c>
      <c r="B29" s="50">
        <v>1033</v>
      </c>
      <c r="C29" s="51">
        <v>0</v>
      </c>
      <c r="D29" s="51" t="s">
        <v>40</v>
      </c>
      <c r="E29" s="28">
        <f t="shared" si="0"/>
        <v>0</v>
      </c>
      <c r="F29" s="51">
        <v>0</v>
      </c>
      <c r="G29" s="51">
        <v>0</v>
      </c>
      <c r="H29" s="51">
        <v>0</v>
      </c>
      <c r="I29" s="51">
        <v>0</v>
      </c>
    </row>
    <row r="30" spans="1:9" s="113" customFormat="1" x14ac:dyDescent="0.3">
      <c r="A30" s="49" t="s">
        <v>51</v>
      </c>
      <c r="B30" s="50">
        <v>1034</v>
      </c>
      <c r="C30" s="51">
        <v>0</v>
      </c>
      <c r="D30" s="51" t="s">
        <v>40</v>
      </c>
      <c r="E30" s="28">
        <f t="shared" si="0"/>
        <v>0</v>
      </c>
      <c r="F30" s="54">
        <v>0</v>
      </c>
      <c r="G30" s="54">
        <v>0</v>
      </c>
      <c r="H30" s="54">
        <v>0</v>
      </c>
      <c r="I30" s="51">
        <v>0</v>
      </c>
    </row>
    <row r="31" spans="1:9" s="113" customFormat="1" ht="26.25" customHeight="1" x14ac:dyDescent="0.3">
      <c r="A31" s="55" t="s">
        <v>52</v>
      </c>
      <c r="B31" s="50">
        <v>1035</v>
      </c>
      <c r="C31" s="51">
        <v>695762</v>
      </c>
      <c r="D31" s="51" t="s">
        <v>40</v>
      </c>
      <c r="E31" s="28">
        <f t="shared" si="0"/>
        <v>453200</v>
      </c>
      <c r="F31" s="54">
        <v>113300</v>
      </c>
      <c r="G31" s="52">
        <v>113300</v>
      </c>
      <c r="H31" s="52">
        <v>113300</v>
      </c>
      <c r="I31" s="52">
        <v>113300</v>
      </c>
    </row>
    <row r="32" spans="1:9" s="113" customFormat="1" x14ac:dyDescent="0.3">
      <c r="A32" s="44" t="s">
        <v>53</v>
      </c>
      <c r="B32" s="50">
        <v>1036</v>
      </c>
      <c r="C32" s="51">
        <v>850000</v>
      </c>
      <c r="D32" s="51" t="s">
        <v>40</v>
      </c>
      <c r="E32" s="28">
        <f t="shared" si="0"/>
        <v>1544705</v>
      </c>
      <c r="F32" s="51">
        <f>375000+11177.75</f>
        <v>386177.75</v>
      </c>
      <c r="G32" s="52">
        <f>375000+11175.75</f>
        <v>386175.75</v>
      </c>
      <c r="H32" s="52">
        <f>375000+11175.75</f>
        <v>386175.75</v>
      </c>
      <c r="I32" s="52">
        <f>375000+11175.75</f>
        <v>386175.75</v>
      </c>
    </row>
    <row r="33" spans="1:9" s="113" customFormat="1" x14ac:dyDescent="0.3">
      <c r="A33" s="49" t="s">
        <v>54</v>
      </c>
      <c r="B33" s="50">
        <v>1037</v>
      </c>
      <c r="C33" s="51">
        <v>0</v>
      </c>
      <c r="D33" s="51" t="s">
        <v>40</v>
      </c>
      <c r="E33" s="28">
        <f t="shared" si="0"/>
        <v>0</v>
      </c>
      <c r="F33" s="51">
        <v>0</v>
      </c>
      <c r="G33" s="51">
        <v>0</v>
      </c>
      <c r="H33" s="51">
        <v>0</v>
      </c>
      <c r="I33" s="51">
        <v>0</v>
      </c>
    </row>
    <row r="34" spans="1:9" s="113" customFormat="1" x14ac:dyDescent="0.3">
      <c r="A34" s="49" t="s">
        <v>55</v>
      </c>
      <c r="B34" s="50">
        <v>1038</v>
      </c>
      <c r="C34" s="51">
        <v>7274494</v>
      </c>
      <c r="D34" s="51" t="s">
        <v>40</v>
      </c>
      <c r="E34" s="28">
        <f t="shared" si="0"/>
        <v>4200000</v>
      </c>
      <c r="F34" s="56">
        <v>1050000</v>
      </c>
      <c r="G34" s="56">
        <v>1050000</v>
      </c>
      <c r="H34" s="56">
        <v>1050000</v>
      </c>
      <c r="I34" s="56">
        <v>1050000</v>
      </c>
    </row>
    <row r="35" spans="1:9" s="115" customFormat="1" x14ac:dyDescent="0.3">
      <c r="A35" s="49" t="s">
        <v>56</v>
      </c>
      <c r="B35" s="57">
        <v>1039</v>
      </c>
      <c r="C35" s="58">
        <v>0</v>
      </c>
      <c r="D35" s="51" t="s">
        <v>40</v>
      </c>
      <c r="E35" s="28">
        <f t="shared" si="0"/>
        <v>0</v>
      </c>
      <c r="F35" s="28">
        <v>0</v>
      </c>
      <c r="G35" s="28">
        <v>0</v>
      </c>
      <c r="H35" s="28">
        <v>0</v>
      </c>
      <c r="I35" s="28">
        <v>0</v>
      </c>
    </row>
    <row r="36" spans="1:9" s="113" customFormat="1" x14ac:dyDescent="0.3">
      <c r="A36" s="122" t="s">
        <v>57</v>
      </c>
      <c r="B36" s="123"/>
      <c r="C36" s="123"/>
      <c r="D36" s="123"/>
      <c r="E36" s="123"/>
      <c r="F36" s="123"/>
      <c r="G36" s="123"/>
      <c r="H36" s="123"/>
      <c r="I36" s="124"/>
    </row>
    <row r="37" spans="1:9" s="113" customFormat="1" ht="18" customHeight="1" x14ac:dyDescent="0.3">
      <c r="A37" s="59" t="s">
        <v>58</v>
      </c>
      <c r="B37" s="60">
        <v>1040</v>
      </c>
      <c r="C37" s="61">
        <v>246301883.56</v>
      </c>
      <c r="D37" s="51" t="s">
        <v>40</v>
      </c>
      <c r="E37" s="33">
        <f>F37+G37+H37+I37</f>
        <v>306373400.847</v>
      </c>
      <c r="F37" s="62">
        <f>60144428.4-2457033.51+10541768.26-1000000-2357-2355561</f>
        <v>64871245.150000006</v>
      </c>
      <c r="G37" s="62">
        <f>60144428.4+3478632.52-3042069.77-2+2000000+2000000+5763720.57</f>
        <v>70344709.719999999</v>
      </c>
      <c r="H37" s="62">
        <f>60144428.4+3283634.5-3342071.75-2+2000000+2000000+5763720.57+12669596.91-8551120.143+3347309</f>
        <v>77315495.486999989</v>
      </c>
      <c r="I37" s="51">
        <f>60144428.4-2252033.51+9087705.26-2073156+5763720.57+12669596.91-8551120.14+52809+19000000</f>
        <v>93841950.489999995</v>
      </c>
    </row>
    <row r="38" spans="1:9" s="113" customFormat="1" ht="19.899999999999999" customHeight="1" x14ac:dyDescent="0.3">
      <c r="A38" s="59" t="s">
        <v>59</v>
      </c>
      <c r="B38" s="63">
        <v>1050</v>
      </c>
      <c r="C38" s="64">
        <v>53357965.049999997</v>
      </c>
      <c r="D38" s="51" t="s">
        <v>40</v>
      </c>
      <c r="E38" s="33">
        <f t="shared" ref="E38:E47" si="1">F38+G38+H38+I38</f>
        <v>68663647.659999996</v>
      </c>
      <c r="F38" s="65">
        <v>13691226.880000001</v>
      </c>
      <c r="G38" s="65">
        <f>11997073.41+410000+410000+1486242.41</f>
        <v>14303315.82</v>
      </c>
      <c r="H38" s="65">
        <f>11954173.84+410000+410000+1486242.41+3893831.15</f>
        <v>18154247.399999999</v>
      </c>
      <c r="I38" s="51">
        <f>12736326.88+1486242.41+4112288.27+4180000</f>
        <v>22514857.560000002</v>
      </c>
    </row>
    <row r="39" spans="1:9" s="113" customFormat="1" ht="18" customHeight="1" x14ac:dyDescent="0.3">
      <c r="A39" s="59" t="s">
        <v>60</v>
      </c>
      <c r="B39" s="63">
        <v>1060</v>
      </c>
      <c r="C39" s="64">
        <v>1036578</v>
      </c>
      <c r="D39" s="51" t="s">
        <v>40</v>
      </c>
      <c r="E39" s="33">
        <f t="shared" si="1"/>
        <v>3690000</v>
      </c>
      <c r="F39" s="65">
        <v>1200000</v>
      </c>
      <c r="G39" s="52">
        <f>500000</f>
        <v>500000</v>
      </c>
      <c r="H39" s="52">
        <f>995000</f>
        <v>995000</v>
      </c>
      <c r="I39" s="52">
        <v>995000</v>
      </c>
    </row>
    <row r="40" spans="1:9" s="113" customFormat="1" ht="18" customHeight="1" x14ac:dyDescent="0.3">
      <c r="A40" s="59" t="s">
        <v>61</v>
      </c>
      <c r="B40" s="63">
        <v>1070</v>
      </c>
      <c r="C40" s="64">
        <v>21335727.719999999</v>
      </c>
      <c r="D40" s="51" t="s">
        <v>40</v>
      </c>
      <c r="E40" s="33">
        <f t="shared" si="1"/>
        <v>48547696.030000001</v>
      </c>
      <c r="F40" s="65">
        <f>12500000+540547.38</f>
        <v>13040547.380000001</v>
      </c>
      <c r="G40" s="65">
        <f>12500000-765299.15+2000000</f>
        <v>13734700.85</v>
      </c>
      <c r="H40" s="65">
        <f>12500000-722399.58+2000000</f>
        <v>13777600.42</v>
      </c>
      <c r="I40" s="51">
        <f>12500000+495447.38-5000600</f>
        <v>7994847.3800000008</v>
      </c>
    </row>
    <row r="41" spans="1:9" s="113" customFormat="1" ht="18" customHeight="1" x14ac:dyDescent="0.3">
      <c r="A41" s="59" t="s">
        <v>62</v>
      </c>
      <c r="B41" s="63">
        <v>1080</v>
      </c>
      <c r="C41" s="64">
        <v>51460515</v>
      </c>
      <c r="D41" s="51" t="s">
        <v>40</v>
      </c>
      <c r="E41" s="33">
        <f t="shared" si="1"/>
        <v>3000000</v>
      </c>
      <c r="F41" s="65">
        <v>750000</v>
      </c>
      <c r="G41" s="52">
        <v>750000</v>
      </c>
      <c r="H41" s="52">
        <v>750000</v>
      </c>
      <c r="I41" s="52">
        <v>750000</v>
      </c>
    </row>
    <row r="42" spans="1:9" s="113" customFormat="1" ht="18" customHeight="1" x14ac:dyDescent="0.3">
      <c r="A42" s="59" t="s">
        <v>63</v>
      </c>
      <c r="B42" s="63">
        <v>1090</v>
      </c>
      <c r="C42" s="64">
        <v>20300222</v>
      </c>
      <c r="D42" s="51" t="s">
        <v>40</v>
      </c>
      <c r="E42" s="33">
        <f t="shared" si="1"/>
        <v>45067895.5</v>
      </c>
      <c r="F42" s="65">
        <v>2500000</v>
      </c>
      <c r="G42" s="52">
        <f>2500000+6500000</f>
        <v>9000000</v>
      </c>
      <c r="H42" s="52">
        <f>2500000+7000000+5700500</f>
        <v>15200500</v>
      </c>
      <c r="I42" s="52">
        <f>2500000+5700500+10166895.5</f>
        <v>18367395.5</v>
      </c>
    </row>
    <row r="43" spans="1:9" s="113" customFormat="1" ht="18" customHeight="1" x14ac:dyDescent="0.3">
      <c r="A43" s="59" t="s">
        <v>64</v>
      </c>
      <c r="B43" s="63">
        <v>1100</v>
      </c>
      <c r="C43" s="64">
        <v>0</v>
      </c>
      <c r="D43" s="51" t="s">
        <v>40</v>
      </c>
      <c r="E43" s="33">
        <f t="shared" si="1"/>
        <v>0</v>
      </c>
      <c r="F43" s="65">
        <v>0</v>
      </c>
      <c r="G43" s="65">
        <v>0</v>
      </c>
      <c r="H43" s="65">
        <v>0</v>
      </c>
      <c r="I43" s="51">
        <v>0</v>
      </c>
    </row>
    <row r="44" spans="1:9" s="113" customFormat="1" ht="18" customHeight="1" x14ac:dyDescent="0.3">
      <c r="A44" s="59" t="s">
        <v>65</v>
      </c>
      <c r="B44" s="63">
        <v>1110</v>
      </c>
      <c r="C44" s="64">
        <v>17079770</v>
      </c>
      <c r="D44" s="51" t="s">
        <v>40</v>
      </c>
      <c r="E44" s="33">
        <f t="shared" si="1"/>
        <v>29504161</v>
      </c>
      <c r="F44" s="65">
        <f>5242082+2357918</f>
        <v>7600000</v>
      </c>
      <c r="G44" s="65">
        <f>7509580</f>
        <v>7509580</v>
      </c>
      <c r="H44" s="65">
        <v>5395491</v>
      </c>
      <c r="I44" s="51">
        <f>1925336+4715836+2357918</f>
        <v>8999090</v>
      </c>
    </row>
    <row r="45" spans="1:9" s="113" customFormat="1" ht="31.5" x14ac:dyDescent="0.3">
      <c r="A45" s="66" t="s">
        <v>66</v>
      </c>
      <c r="B45" s="63">
        <v>1120</v>
      </c>
      <c r="C45" s="64">
        <v>0</v>
      </c>
      <c r="D45" s="51" t="s">
        <v>40</v>
      </c>
      <c r="E45" s="33">
        <f t="shared" si="1"/>
        <v>0</v>
      </c>
      <c r="F45" s="65">
        <v>0</v>
      </c>
      <c r="G45" s="65">
        <v>0</v>
      </c>
      <c r="H45" s="65">
        <v>0</v>
      </c>
      <c r="I45" s="51">
        <v>0</v>
      </c>
    </row>
    <row r="46" spans="1:9" s="113" customFormat="1" x14ac:dyDescent="0.3">
      <c r="A46" s="66" t="s">
        <v>67</v>
      </c>
      <c r="B46" s="63">
        <v>1130</v>
      </c>
      <c r="C46" s="64">
        <v>540200</v>
      </c>
      <c r="D46" s="51" t="s">
        <v>40</v>
      </c>
      <c r="E46" s="33">
        <f t="shared" si="1"/>
        <v>584911</v>
      </c>
      <c r="F46" s="65">
        <v>146227.75</v>
      </c>
      <c r="G46" s="65">
        <v>146227.75</v>
      </c>
      <c r="H46" s="65">
        <v>146227.75</v>
      </c>
      <c r="I46" s="51">
        <v>146227.75</v>
      </c>
    </row>
    <row r="47" spans="1:9" s="113" customFormat="1" x14ac:dyDescent="0.3">
      <c r="A47" s="59" t="s">
        <v>68</v>
      </c>
      <c r="B47" s="63">
        <v>1140</v>
      </c>
      <c r="C47" s="64"/>
      <c r="D47" s="51" t="s">
        <v>40</v>
      </c>
      <c r="E47" s="33">
        <f t="shared" si="1"/>
        <v>4200000</v>
      </c>
      <c r="F47" s="65">
        <v>1050000</v>
      </c>
      <c r="G47" s="65">
        <v>1050000</v>
      </c>
      <c r="H47" s="65">
        <v>1050000</v>
      </c>
      <c r="I47" s="51">
        <v>1050000</v>
      </c>
    </row>
    <row r="48" spans="1:9" s="113" customFormat="1" x14ac:dyDescent="0.3">
      <c r="A48" s="67" t="s">
        <v>69</v>
      </c>
      <c r="B48" s="68">
        <v>1160</v>
      </c>
      <c r="C48" s="33">
        <f>C21+C24+C26+C51+C62</f>
        <v>418169069.81</v>
      </c>
      <c r="D48" s="33">
        <v>0</v>
      </c>
      <c r="E48" s="33">
        <f>F48+G48+H48+I48</f>
        <v>526926298.04000002</v>
      </c>
      <c r="F48" s="33">
        <f>F21+F24+F26+F51+F62</f>
        <v>104849247.16</v>
      </c>
      <c r="G48" s="33">
        <f>G21+G24+G26+G51+G62</f>
        <v>122338534.14</v>
      </c>
      <c r="H48" s="33">
        <f>H21+H24+H26+H51+H62</f>
        <v>145079148.06</v>
      </c>
      <c r="I48" s="69">
        <f>I21+I24+I26+I51+I62</f>
        <v>154659368.68000001</v>
      </c>
    </row>
    <row r="49" spans="1:9" s="113" customFormat="1" x14ac:dyDescent="0.3">
      <c r="A49" s="67" t="s">
        <v>70</v>
      </c>
      <c r="B49" s="68">
        <v>1170</v>
      </c>
      <c r="C49" s="33">
        <f>C37+C38+C39+C40+C41+C42+C43+C44+C45+C46+C47+C54+C67</f>
        <v>418169069.81000006</v>
      </c>
      <c r="D49" s="33">
        <v>0</v>
      </c>
      <c r="E49" s="33">
        <f>F49+G49+H49+I49</f>
        <v>526926298.037</v>
      </c>
      <c r="F49" s="33">
        <f>F37+F38+F39+F40+F41+F42+F43+F44+F45+F46+F47+F54+F67</f>
        <v>104849247.16</v>
      </c>
      <c r="G49" s="33">
        <f>G37+G38+G39+G40+G41+G42+G43+G44+G45+G46+G47+G54+G67</f>
        <v>122338534.13999999</v>
      </c>
      <c r="H49" s="33">
        <f>H37+H38+H39+H40+H41+H42+H43+H44+H45+H46+H47+H54+H67</f>
        <v>145079148.05699998</v>
      </c>
      <c r="I49" s="33">
        <f>I37+I38+I39+I40+I41+I42+I43+I44+I45+I46+I47+I54+I67</f>
        <v>154659368.68000001</v>
      </c>
    </row>
    <row r="50" spans="1:9" s="113" customFormat="1" x14ac:dyDescent="0.3">
      <c r="A50" s="125" t="s">
        <v>71</v>
      </c>
      <c r="B50" s="126"/>
      <c r="C50" s="126"/>
      <c r="D50" s="126"/>
      <c r="E50" s="126"/>
      <c r="F50" s="126"/>
      <c r="G50" s="126"/>
      <c r="H50" s="126"/>
      <c r="I50" s="127"/>
    </row>
    <row r="51" spans="1:9" s="113" customFormat="1" x14ac:dyDescent="0.3">
      <c r="A51" s="70" t="s">
        <v>72</v>
      </c>
      <c r="B51" s="48">
        <v>2010</v>
      </c>
      <c r="C51" s="28">
        <f>C52+C53</f>
        <v>0</v>
      </c>
      <c r="D51" s="28">
        <v>0</v>
      </c>
      <c r="E51" s="28">
        <f>F51+G51+H51+I51</f>
        <v>2294586</v>
      </c>
      <c r="F51" s="28">
        <f>F52+F53</f>
        <v>0</v>
      </c>
      <c r="G51" s="28">
        <f>G52+G53</f>
        <v>0</v>
      </c>
      <c r="H51" s="28">
        <f>H52+H53</f>
        <v>2294586</v>
      </c>
      <c r="I51" s="28">
        <f>I52+I53</f>
        <v>0</v>
      </c>
    </row>
    <row r="52" spans="1:9" s="113" customFormat="1" ht="49.5" customHeight="1" x14ac:dyDescent="0.3">
      <c r="A52" s="71" t="s">
        <v>73</v>
      </c>
      <c r="B52" s="50">
        <v>2011</v>
      </c>
      <c r="C52" s="28"/>
      <c r="D52" s="51" t="s">
        <v>40</v>
      </c>
      <c r="E52" s="28">
        <f>F52+G52+H52+I52</f>
        <v>2294586</v>
      </c>
      <c r="F52" s="28">
        <v>0</v>
      </c>
      <c r="G52" s="28">
        <v>0</v>
      </c>
      <c r="H52" s="28">
        <v>2294586</v>
      </c>
      <c r="I52" s="28">
        <v>0</v>
      </c>
    </row>
    <row r="53" spans="1:9" s="113" customFormat="1" ht="18" customHeight="1" x14ac:dyDescent="0.3">
      <c r="A53" s="71" t="s">
        <v>74</v>
      </c>
      <c r="B53" s="50">
        <v>2012</v>
      </c>
      <c r="C53" s="28"/>
      <c r="D53" s="51" t="s">
        <v>40</v>
      </c>
      <c r="E53" s="28">
        <f>F53+G53+H53+I53</f>
        <v>0</v>
      </c>
      <c r="F53" s="28"/>
      <c r="G53" s="28"/>
      <c r="H53" s="28"/>
      <c r="I53" s="28"/>
    </row>
    <row r="54" spans="1:9" s="113" customFormat="1" ht="18" customHeight="1" x14ac:dyDescent="0.3">
      <c r="A54" s="72" t="s">
        <v>75</v>
      </c>
      <c r="B54" s="73">
        <v>3010</v>
      </c>
      <c r="C54" s="69">
        <f>C55+C56+C57+C58+C59+C60</f>
        <v>6756208.4800000004</v>
      </c>
      <c r="D54" s="69">
        <v>0</v>
      </c>
      <c r="E54" s="69">
        <f>F54+G54+H54+I54</f>
        <v>17294586</v>
      </c>
      <c r="F54" s="69">
        <f>F55+F56+F57+F58+F59+F60</f>
        <v>0</v>
      </c>
      <c r="G54" s="69">
        <f>G55+G56+G57+G58+G59+G60</f>
        <v>5000000</v>
      </c>
      <c r="H54" s="69">
        <f>H55+H56+H57+H58+H59+H60</f>
        <v>12294586</v>
      </c>
      <c r="I54" s="74">
        <f>I55+I56+I57+I58+I59+I60</f>
        <v>0</v>
      </c>
    </row>
    <row r="55" spans="1:9" s="113" customFormat="1" x14ac:dyDescent="0.3">
      <c r="A55" s="59" t="s">
        <v>76</v>
      </c>
      <c r="B55" s="63">
        <v>3011</v>
      </c>
      <c r="C55" s="64"/>
      <c r="D55" s="51" t="s">
        <v>40</v>
      </c>
      <c r="E55" s="33">
        <f t="shared" ref="E55:E60" si="2">F55+G55+H55+I55</f>
        <v>0</v>
      </c>
      <c r="F55" s="65">
        <v>0</v>
      </c>
      <c r="G55" s="65">
        <v>0</v>
      </c>
      <c r="H55" s="65">
        <v>0</v>
      </c>
      <c r="I55" s="51">
        <v>0</v>
      </c>
    </row>
    <row r="56" spans="1:9" s="113" customFormat="1" x14ac:dyDescent="0.3">
      <c r="A56" s="59" t="s">
        <v>77</v>
      </c>
      <c r="B56" s="63">
        <v>3012</v>
      </c>
      <c r="C56" s="64">
        <v>6756208.4800000004</v>
      </c>
      <c r="D56" s="51" t="s">
        <v>40</v>
      </c>
      <c r="E56" s="33">
        <f t="shared" si="2"/>
        <v>0</v>
      </c>
      <c r="F56" s="65">
        <v>0</v>
      </c>
      <c r="G56" s="65">
        <v>0</v>
      </c>
      <c r="H56" s="65">
        <v>0</v>
      </c>
      <c r="I56" s="51">
        <v>0</v>
      </c>
    </row>
    <row r="57" spans="1:9" s="113" customFormat="1" x14ac:dyDescent="0.3">
      <c r="A57" s="59" t="s">
        <v>78</v>
      </c>
      <c r="B57" s="63">
        <v>3013</v>
      </c>
      <c r="C57" s="64"/>
      <c r="D57" s="51" t="s">
        <v>40</v>
      </c>
      <c r="E57" s="33">
        <f t="shared" si="2"/>
        <v>0</v>
      </c>
      <c r="F57" s="65">
        <v>0</v>
      </c>
      <c r="G57" s="65">
        <v>0</v>
      </c>
      <c r="H57" s="65">
        <v>0</v>
      </c>
      <c r="I57" s="51">
        <v>0</v>
      </c>
    </row>
    <row r="58" spans="1:9" s="113" customFormat="1" x14ac:dyDescent="0.3">
      <c r="A58" s="59" t="s">
        <v>79</v>
      </c>
      <c r="B58" s="63">
        <v>3014</v>
      </c>
      <c r="C58" s="64"/>
      <c r="D58" s="51" t="s">
        <v>40</v>
      </c>
      <c r="E58" s="33">
        <f t="shared" si="2"/>
        <v>0</v>
      </c>
      <c r="F58" s="65">
        <v>0</v>
      </c>
      <c r="G58" s="65">
        <v>0</v>
      </c>
      <c r="H58" s="65">
        <v>0</v>
      </c>
      <c r="I58" s="51">
        <v>0</v>
      </c>
    </row>
    <row r="59" spans="1:9" s="113" customFormat="1" ht="30.6" customHeight="1" x14ac:dyDescent="0.3">
      <c r="A59" s="59" t="s">
        <v>80</v>
      </c>
      <c r="B59" s="63">
        <v>3015</v>
      </c>
      <c r="C59" s="64"/>
      <c r="D59" s="51" t="s">
        <v>40</v>
      </c>
      <c r="E59" s="33">
        <f t="shared" si="2"/>
        <v>15000000</v>
      </c>
      <c r="F59" s="65">
        <v>0</v>
      </c>
      <c r="G59" s="65">
        <v>5000000</v>
      </c>
      <c r="H59" s="65">
        <v>10000000</v>
      </c>
      <c r="I59" s="51">
        <v>0</v>
      </c>
    </row>
    <row r="60" spans="1:9" s="113" customFormat="1" x14ac:dyDescent="0.3">
      <c r="A60" s="59" t="s">
        <v>81</v>
      </c>
      <c r="B60" s="63">
        <v>3016</v>
      </c>
      <c r="C60" s="64"/>
      <c r="D60" s="51" t="s">
        <v>40</v>
      </c>
      <c r="E60" s="33">
        <f t="shared" si="2"/>
        <v>2294586</v>
      </c>
      <c r="F60" s="65">
        <v>0</v>
      </c>
      <c r="G60" s="65">
        <v>0</v>
      </c>
      <c r="H60" s="65">
        <v>2294586</v>
      </c>
      <c r="I60" s="51">
        <v>0</v>
      </c>
    </row>
    <row r="61" spans="1:9" s="113" customFormat="1" ht="16.899999999999999" customHeight="1" x14ac:dyDescent="0.3">
      <c r="A61" s="125" t="s">
        <v>82</v>
      </c>
      <c r="B61" s="126"/>
      <c r="C61" s="126"/>
      <c r="D61" s="126"/>
      <c r="E61" s="126"/>
      <c r="F61" s="126"/>
      <c r="G61" s="126"/>
      <c r="H61" s="126"/>
      <c r="I61" s="128"/>
    </row>
    <row r="62" spans="1:9" s="113" customFormat="1" ht="16.899999999999999" customHeight="1" x14ac:dyDescent="0.3">
      <c r="A62" s="75" t="s">
        <v>83</v>
      </c>
      <c r="B62" s="48">
        <v>4010</v>
      </c>
      <c r="C62" s="76">
        <f>C63+C64+C65+C66</f>
        <v>0</v>
      </c>
      <c r="D62" s="76">
        <v>0</v>
      </c>
      <c r="E62" s="33">
        <f>F62+G62+H62+I62</f>
        <v>0</v>
      </c>
      <c r="F62" s="76">
        <f>F63+F64+F65+F66</f>
        <v>0</v>
      </c>
      <c r="G62" s="76">
        <f>G63+G64+G65+G66</f>
        <v>0</v>
      </c>
      <c r="H62" s="76">
        <f>H63+H64+H65+H66</f>
        <v>0</v>
      </c>
      <c r="I62" s="76">
        <f>I63+I64+I65+I66</f>
        <v>0</v>
      </c>
    </row>
    <row r="63" spans="1:9" s="113" customFormat="1" ht="16.899999999999999" customHeight="1" x14ac:dyDescent="0.3">
      <c r="A63" s="59" t="s">
        <v>84</v>
      </c>
      <c r="B63" s="60">
        <v>4011</v>
      </c>
      <c r="C63" s="64"/>
      <c r="D63" s="51" t="s">
        <v>40</v>
      </c>
      <c r="E63" s="33">
        <f t="shared" ref="E63:E70" si="3">F63+G63+H63+I63</f>
        <v>0</v>
      </c>
      <c r="F63" s="65"/>
      <c r="G63" s="52"/>
      <c r="H63" s="52"/>
      <c r="I63" s="52"/>
    </row>
    <row r="64" spans="1:9" s="113" customFormat="1" ht="16.899999999999999" customHeight="1" x14ac:dyDescent="0.3">
      <c r="A64" s="59" t="s">
        <v>85</v>
      </c>
      <c r="B64" s="63">
        <v>4012</v>
      </c>
      <c r="C64" s="64"/>
      <c r="D64" s="51" t="s">
        <v>40</v>
      </c>
      <c r="E64" s="33">
        <f t="shared" si="3"/>
        <v>0</v>
      </c>
      <c r="F64" s="65"/>
      <c r="G64" s="52"/>
      <c r="H64" s="52"/>
      <c r="I64" s="52"/>
    </row>
    <row r="65" spans="1:9" s="113" customFormat="1" ht="16.899999999999999" customHeight="1" x14ac:dyDescent="0.3">
      <c r="A65" s="59" t="s">
        <v>86</v>
      </c>
      <c r="B65" s="63">
        <v>4013</v>
      </c>
      <c r="C65" s="64"/>
      <c r="D65" s="51" t="s">
        <v>40</v>
      </c>
      <c r="E65" s="33">
        <f t="shared" si="3"/>
        <v>0</v>
      </c>
      <c r="F65" s="65"/>
      <c r="G65" s="52"/>
      <c r="H65" s="52"/>
      <c r="I65" s="52"/>
    </row>
    <row r="66" spans="1:9" s="113" customFormat="1" ht="16.899999999999999" customHeight="1" x14ac:dyDescent="0.3">
      <c r="A66" s="59" t="s">
        <v>87</v>
      </c>
      <c r="B66" s="63">
        <v>4020</v>
      </c>
      <c r="C66" s="64"/>
      <c r="D66" s="51" t="s">
        <v>40</v>
      </c>
      <c r="E66" s="33">
        <f t="shared" si="3"/>
        <v>0</v>
      </c>
      <c r="F66" s="65"/>
      <c r="G66" s="52"/>
      <c r="H66" s="52"/>
      <c r="I66" s="52"/>
    </row>
    <row r="67" spans="1:9" s="113" customFormat="1" x14ac:dyDescent="0.3">
      <c r="A67" s="67" t="s">
        <v>88</v>
      </c>
      <c r="B67" s="68">
        <v>4030</v>
      </c>
      <c r="C67" s="33">
        <f>C68+C69+C70+C71</f>
        <v>0</v>
      </c>
      <c r="D67" s="33">
        <v>0</v>
      </c>
      <c r="E67" s="33">
        <f>F67+G67+H67+I67</f>
        <v>0</v>
      </c>
      <c r="F67" s="33">
        <f>F68+F69+F70+F71</f>
        <v>0</v>
      </c>
      <c r="G67" s="33">
        <f>G68+G69+G70+G71</f>
        <v>0</v>
      </c>
      <c r="H67" s="33">
        <f>H68+H69+H70+H71</f>
        <v>0</v>
      </c>
      <c r="I67" s="33">
        <f>I68+I69+I70+I71</f>
        <v>0</v>
      </c>
    </row>
    <row r="68" spans="1:9" s="113" customFormat="1" x14ac:dyDescent="0.3">
      <c r="A68" s="59" t="s">
        <v>84</v>
      </c>
      <c r="B68" s="63">
        <v>4031</v>
      </c>
      <c r="C68" s="64"/>
      <c r="D68" s="51" t="s">
        <v>40</v>
      </c>
      <c r="E68" s="33">
        <f t="shared" si="3"/>
        <v>0</v>
      </c>
      <c r="F68" s="65"/>
      <c r="G68" s="52"/>
      <c r="H68" s="52"/>
      <c r="I68" s="52"/>
    </row>
    <row r="69" spans="1:9" s="113" customFormat="1" x14ac:dyDescent="0.3">
      <c r="A69" s="59" t="s">
        <v>85</v>
      </c>
      <c r="B69" s="63">
        <v>4032</v>
      </c>
      <c r="C69" s="64"/>
      <c r="D69" s="51" t="s">
        <v>40</v>
      </c>
      <c r="E69" s="33">
        <f t="shared" si="3"/>
        <v>0</v>
      </c>
      <c r="F69" s="65"/>
      <c r="G69" s="52"/>
      <c r="H69" s="52"/>
      <c r="I69" s="52"/>
    </row>
    <row r="70" spans="1:9" s="113" customFormat="1" x14ac:dyDescent="0.3">
      <c r="A70" s="59" t="s">
        <v>86</v>
      </c>
      <c r="B70" s="63">
        <v>4033</v>
      </c>
      <c r="C70" s="64"/>
      <c r="D70" s="51" t="s">
        <v>40</v>
      </c>
      <c r="E70" s="33">
        <f t="shared" si="3"/>
        <v>0</v>
      </c>
      <c r="F70" s="65"/>
      <c r="G70" s="52"/>
      <c r="H70" s="52"/>
      <c r="I70" s="52"/>
    </row>
    <row r="71" spans="1:9" s="113" customFormat="1" x14ac:dyDescent="0.3">
      <c r="A71" s="66" t="s">
        <v>89</v>
      </c>
      <c r="B71" s="63">
        <v>4040</v>
      </c>
      <c r="C71" s="64"/>
      <c r="D71" s="51" t="s">
        <v>40</v>
      </c>
      <c r="E71" s="33">
        <f>F71+G71+H71+I71</f>
        <v>0</v>
      </c>
      <c r="F71" s="65"/>
      <c r="G71" s="52"/>
      <c r="H71" s="52"/>
      <c r="I71" s="52"/>
    </row>
    <row r="72" spans="1:9" s="113" customFormat="1" x14ac:dyDescent="0.3">
      <c r="A72" s="129" t="s">
        <v>90</v>
      </c>
      <c r="B72" s="130"/>
      <c r="C72" s="130"/>
      <c r="D72" s="130"/>
      <c r="E72" s="130"/>
      <c r="F72" s="130"/>
      <c r="G72" s="130"/>
      <c r="H72" s="130"/>
      <c r="I72" s="131"/>
    </row>
    <row r="73" spans="1:9" s="113" customFormat="1" x14ac:dyDescent="0.3">
      <c r="A73" s="77" t="s">
        <v>91</v>
      </c>
      <c r="B73" s="48">
        <v>5010</v>
      </c>
      <c r="C73" s="28">
        <f>C48-C49</f>
        <v>0</v>
      </c>
      <c r="D73" s="28">
        <f>D48-D49</f>
        <v>0</v>
      </c>
      <c r="E73" s="33">
        <f>F73+G73+H73+I73</f>
        <v>3.0000209808349609E-3</v>
      </c>
      <c r="F73" s="28">
        <f>F48-F49</f>
        <v>0</v>
      </c>
      <c r="G73" s="28">
        <f>G48-G49</f>
        <v>0</v>
      </c>
      <c r="H73" s="28">
        <f>H48-H49</f>
        <v>3.0000209808349609E-3</v>
      </c>
      <c r="I73" s="28">
        <f>I48-I49</f>
        <v>0</v>
      </c>
    </row>
    <row r="74" spans="1:9" s="113" customFormat="1" x14ac:dyDescent="0.3">
      <c r="A74" s="78" t="s">
        <v>92</v>
      </c>
      <c r="B74" s="50">
        <v>5011</v>
      </c>
      <c r="C74" s="28">
        <f>C73-C75</f>
        <v>0</v>
      </c>
      <c r="D74" s="28">
        <f>D73-D75</f>
        <v>0</v>
      </c>
      <c r="E74" s="33">
        <f>F74+G74+H74+I74</f>
        <v>3.0000209808349609E-3</v>
      </c>
      <c r="F74" s="28">
        <f>F73-F75</f>
        <v>0</v>
      </c>
      <c r="G74" s="28">
        <f>G73-G75</f>
        <v>0</v>
      </c>
      <c r="H74" s="28">
        <f>H73-H75</f>
        <v>3.0000209808349609E-3</v>
      </c>
      <c r="I74" s="28">
        <f>I73-I75</f>
        <v>0</v>
      </c>
    </row>
    <row r="75" spans="1:9" s="113" customFormat="1" x14ac:dyDescent="0.3">
      <c r="A75" s="79" t="s">
        <v>93</v>
      </c>
      <c r="B75" s="50">
        <v>5012</v>
      </c>
      <c r="C75" s="28"/>
      <c r="D75" s="28"/>
      <c r="E75" s="33">
        <f>F75+G75+H75+I75</f>
        <v>0</v>
      </c>
      <c r="F75" s="28"/>
      <c r="G75" s="80"/>
      <c r="H75" s="80"/>
      <c r="I75" s="80"/>
    </row>
    <row r="76" spans="1:9" s="113" customFormat="1" x14ac:dyDescent="0.3">
      <c r="A76" s="125" t="s">
        <v>94</v>
      </c>
      <c r="B76" s="126"/>
      <c r="C76" s="126"/>
      <c r="D76" s="126"/>
      <c r="E76" s="126"/>
      <c r="F76" s="126"/>
      <c r="G76" s="126"/>
      <c r="H76" s="126"/>
      <c r="I76" s="127"/>
    </row>
    <row r="77" spans="1:9" s="113" customFormat="1" x14ac:dyDescent="0.3">
      <c r="A77" s="70" t="s">
        <v>95</v>
      </c>
      <c r="B77" s="48">
        <v>6010</v>
      </c>
      <c r="C77" s="81">
        <f>C78+C79+C80+C81+C82+C83</f>
        <v>105422045.08</v>
      </c>
      <c r="D77" s="81">
        <v>0</v>
      </c>
      <c r="E77" s="81">
        <f t="shared" ref="E77:E83" si="4">F77+G77+H77+I77</f>
        <v>113746810.36999999</v>
      </c>
      <c r="F77" s="81">
        <f>F78+F79+F80+F81+F82+F83</f>
        <v>27051175</v>
      </c>
      <c r="G77" s="81">
        <f>G78+G79+G80+G81+G82+G83</f>
        <v>29820381</v>
      </c>
      <c r="H77" s="81">
        <f>H78+H79+H80+H81+H82+H83</f>
        <v>29729374.539999999</v>
      </c>
      <c r="I77" s="81">
        <f>I78+I79+I80+I81+I82+I83</f>
        <v>27145879.829999998</v>
      </c>
    </row>
    <row r="78" spans="1:9" s="113" customFormat="1" x14ac:dyDescent="0.3">
      <c r="A78" s="82" t="s">
        <v>96</v>
      </c>
      <c r="B78" s="60">
        <v>6011</v>
      </c>
      <c r="C78" s="61">
        <v>2944940.05</v>
      </c>
      <c r="D78" s="51" t="s">
        <v>40</v>
      </c>
      <c r="E78" s="81">
        <f t="shared" si="4"/>
        <v>480000</v>
      </c>
      <c r="F78" s="62">
        <v>120000</v>
      </c>
      <c r="G78" s="62">
        <v>120000</v>
      </c>
      <c r="H78" s="62">
        <v>120000</v>
      </c>
      <c r="I78" s="51">
        <v>120000</v>
      </c>
    </row>
    <row r="79" spans="1:9" s="113" customFormat="1" x14ac:dyDescent="0.3">
      <c r="A79" s="83" t="s">
        <v>97</v>
      </c>
      <c r="B79" s="60">
        <v>6012</v>
      </c>
      <c r="C79" s="64">
        <v>3752842.13</v>
      </c>
      <c r="D79" s="51" t="s">
        <v>40</v>
      </c>
      <c r="E79" s="81">
        <f t="shared" si="4"/>
        <v>4440145.37</v>
      </c>
      <c r="F79" s="65">
        <v>1055679</v>
      </c>
      <c r="G79" s="65">
        <v>1164302</v>
      </c>
      <c r="H79" s="65">
        <v>1160733.54</v>
      </c>
      <c r="I79" s="51">
        <v>1059430.83</v>
      </c>
    </row>
    <row r="80" spans="1:9" s="113" customFormat="1" x14ac:dyDescent="0.3">
      <c r="A80" s="83" t="s">
        <v>98</v>
      </c>
      <c r="B80" s="60">
        <v>6013</v>
      </c>
      <c r="C80" s="64">
        <v>34320.339999999997</v>
      </c>
      <c r="D80" s="51" t="s">
        <v>40</v>
      </c>
      <c r="E80" s="81">
        <f t="shared" si="4"/>
        <v>30000</v>
      </c>
      <c r="F80" s="65">
        <v>7500</v>
      </c>
      <c r="G80" s="65">
        <v>7500</v>
      </c>
      <c r="H80" s="65">
        <v>7500</v>
      </c>
      <c r="I80" s="51">
        <v>7500</v>
      </c>
    </row>
    <row r="81" spans="1:9" s="113" customFormat="1" x14ac:dyDescent="0.3">
      <c r="A81" s="83" t="s">
        <v>99</v>
      </c>
      <c r="B81" s="60">
        <v>6014</v>
      </c>
      <c r="C81" s="64">
        <v>44997270.259999998</v>
      </c>
      <c r="D81" s="51" t="s">
        <v>40</v>
      </c>
      <c r="E81" s="81">
        <f t="shared" si="4"/>
        <v>43674530</v>
      </c>
      <c r="F81" s="65">
        <v>10384700</v>
      </c>
      <c r="G81" s="65">
        <v>11452150</v>
      </c>
      <c r="H81" s="65">
        <v>11417050</v>
      </c>
      <c r="I81" s="51">
        <v>10420630</v>
      </c>
    </row>
    <row r="82" spans="1:9" s="113" customFormat="1" ht="31.5" x14ac:dyDescent="0.3">
      <c r="A82" s="84" t="s">
        <v>100</v>
      </c>
      <c r="B82" s="60">
        <v>6015</v>
      </c>
      <c r="C82" s="85">
        <v>53692672.299999997</v>
      </c>
      <c r="D82" s="51" t="s">
        <v>40</v>
      </c>
      <c r="E82" s="81">
        <f t="shared" si="4"/>
        <v>65122135</v>
      </c>
      <c r="F82" s="37">
        <v>15483296</v>
      </c>
      <c r="G82" s="37">
        <v>17076429</v>
      </c>
      <c r="H82" s="37">
        <v>17024091</v>
      </c>
      <c r="I82" s="86">
        <v>15538319</v>
      </c>
    </row>
    <row r="83" spans="1:9" s="113" customFormat="1" x14ac:dyDescent="0.3">
      <c r="A83" s="87" t="s">
        <v>101</v>
      </c>
      <c r="B83" s="60">
        <v>6016</v>
      </c>
      <c r="C83" s="51"/>
      <c r="D83" s="51" t="s">
        <v>40</v>
      </c>
      <c r="E83" s="81">
        <f t="shared" si="4"/>
        <v>0</v>
      </c>
      <c r="F83" s="51"/>
      <c r="G83" s="52"/>
      <c r="H83" s="52"/>
      <c r="I83" s="52"/>
    </row>
    <row r="84" spans="1:9" ht="22.15" customHeight="1" x14ac:dyDescent="0.3">
      <c r="A84" s="122" t="s">
        <v>102</v>
      </c>
      <c r="B84" s="123"/>
      <c r="C84" s="123"/>
      <c r="D84" s="123"/>
      <c r="E84" s="123"/>
      <c r="F84" s="123"/>
      <c r="G84" s="123"/>
      <c r="H84" s="123"/>
      <c r="I84" s="124"/>
    </row>
    <row r="85" spans="1:9" x14ac:dyDescent="0.3">
      <c r="A85" s="88" t="s">
        <v>103</v>
      </c>
      <c r="B85" s="60">
        <v>7010</v>
      </c>
      <c r="C85" s="89"/>
      <c r="D85" s="51" t="s">
        <v>40</v>
      </c>
      <c r="E85" s="89"/>
      <c r="F85" s="90">
        <v>1568.5</v>
      </c>
      <c r="G85" s="90">
        <v>1587.5</v>
      </c>
      <c r="H85" s="90">
        <v>1936.3</v>
      </c>
      <c r="I85" s="90">
        <v>1936.3</v>
      </c>
    </row>
    <row r="86" spans="1:9" x14ac:dyDescent="0.3">
      <c r="A86" s="88"/>
      <c r="B86" s="60"/>
      <c r="C86" s="89"/>
      <c r="D86" s="51" t="s">
        <v>40</v>
      </c>
      <c r="E86" s="89"/>
      <c r="F86" s="91" t="s">
        <v>104</v>
      </c>
      <c r="G86" s="91" t="s">
        <v>105</v>
      </c>
      <c r="H86" s="91" t="s">
        <v>106</v>
      </c>
      <c r="I86" s="91" t="s">
        <v>107</v>
      </c>
    </row>
    <row r="87" spans="1:9" s="116" customFormat="1" x14ac:dyDescent="0.3">
      <c r="A87" s="88" t="s">
        <v>108</v>
      </c>
      <c r="B87" s="63">
        <v>7011</v>
      </c>
      <c r="C87" s="92"/>
      <c r="D87" s="51" t="s">
        <v>40</v>
      </c>
      <c r="E87" s="92"/>
      <c r="F87" s="92"/>
      <c r="G87" s="92"/>
      <c r="H87" s="92"/>
      <c r="I87" s="93"/>
    </row>
    <row r="88" spans="1:9" x14ac:dyDescent="0.3">
      <c r="A88" s="88" t="s">
        <v>109</v>
      </c>
      <c r="B88" s="63">
        <v>7012</v>
      </c>
      <c r="C88" s="92"/>
      <c r="D88" s="51" t="s">
        <v>40</v>
      </c>
      <c r="E88" s="92"/>
      <c r="F88" s="94"/>
      <c r="G88" s="95"/>
      <c r="H88" s="95"/>
      <c r="I88" s="95"/>
    </row>
    <row r="89" spans="1:9" x14ac:dyDescent="0.3">
      <c r="A89" s="88" t="s">
        <v>110</v>
      </c>
      <c r="B89" s="63">
        <v>7013</v>
      </c>
      <c r="C89" s="92"/>
      <c r="D89" s="51" t="s">
        <v>40</v>
      </c>
      <c r="E89" s="92"/>
      <c r="F89" s="94"/>
      <c r="G89" s="95"/>
      <c r="H89" s="95"/>
      <c r="I89" s="95"/>
    </row>
    <row r="90" spans="1:9" x14ac:dyDescent="0.3">
      <c r="A90" s="88" t="s">
        <v>111</v>
      </c>
      <c r="B90" s="96">
        <v>7016</v>
      </c>
      <c r="C90" s="97"/>
      <c r="D90" s="51" t="s">
        <v>40</v>
      </c>
      <c r="E90" s="97"/>
      <c r="F90" s="98"/>
      <c r="G90" s="99"/>
      <c r="H90" s="99"/>
      <c r="I90" s="99"/>
    </row>
    <row r="91" spans="1:9" s="117" customFormat="1" x14ac:dyDescent="0.3">
      <c r="A91" s="88" t="s">
        <v>112</v>
      </c>
      <c r="B91" s="50">
        <v>7020</v>
      </c>
      <c r="C91" s="100"/>
      <c r="D91" s="51" t="s">
        <v>40</v>
      </c>
      <c r="E91" s="100"/>
      <c r="F91" s="100"/>
      <c r="G91" s="101"/>
      <c r="H91" s="101"/>
      <c r="I91" s="101"/>
    </row>
    <row r="92" spans="1:9" x14ac:dyDescent="0.3">
      <c r="A92" s="102" t="s">
        <v>113</v>
      </c>
      <c r="B92" s="103"/>
      <c r="C92" s="104"/>
      <c r="D92" s="105"/>
      <c r="E92" s="132" t="s">
        <v>117</v>
      </c>
      <c r="F92" s="132"/>
      <c r="G92" s="106"/>
      <c r="H92" s="107"/>
      <c r="I92" s="107"/>
    </row>
    <row r="93" spans="1:9" x14ac:dyDescent="0.3">
      <c r="A93" s="108"/>
      <c r="B93" s="109"/>
      <c r="C93" s="110" t="s">
        <v>114</v>
      </c>
      <c r="D93" s="118" t="s">
        <v>115</v>
      </c>
      <c r="E93" s="118"/>
      <c r="F93" s="118"/>
    </row>
    <row r="94" spans="1:9" x14ac:dyDescent="0.3">
      <c r="A94" s="108" t="s">
        <v>116</v>
      </c>
      <c r="B94" s="109"/>
      <c r="C94" s="111"/>
      <c r="D94" s="109"/>
      <c r="E94" s="133" t="s">
        <v>118</v>
      </c>
      <c r="F94" s="133"/>
    </row>
  </sheetData>
  <mergeCells count="27">
    <mergeCell ref="D10:F10"/>
    <mergeCell ref="D2:I2"/>
    <mergeCell ref="D3:I3"/>
    <mergeCell ref="D4:I4"/>
    <mergeCell ref="D5:I5"/>
    <mergeCell ref="D6:I6"/>
    <mergeCell ref="A11:I11"/>
    <mergeCell ref="A12:I12"/>
    <mergeCell ref="A13:I13"/>
    <mergeCell ref="A14:I14"/>
    <mergeCell ref="A16:A17"/>
    <mergeCell ref="B16:B17"/>
    <mergeCell ref="C16:C17"/>
    <mergeCell ref="D16:D17"/>
    <mergeCell ref="E16:E17"/>
    <mergeCell ref="F16:I16"/>
    <mergeCell ref="A19:I19"/>
    <mergeCell ref="A20:I20"/>
    <mergeCell ref="A36:I36"/>
    <mergeCell ref="A50:I50"/>
    <mergeCell ref="A61:I61"/>
    <mergeCell ref="A72:I72"/>
    <mergeCell ref="A76:I76"/>
    <mergeCell ref="A84:I84"/>
    <mergeCell ref="E92:F92"/>
    <mergeCell ref="D93:F93"/>
    <mergeCell ref="E94:F94"/>
  </mergeCells>
  <pageMargins left="0.70866141732283472" right="0.70866141732283472" top="0.74803149606299213" bottom="0.74803149606299213" header="0.31496062992125984" footer="0.31496062992125984"/>
  <pageSetup paperSize="9" scale="6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2024-06-13T07:57:42Z</dcterms:modified>
</cp:coreProperties>
</file>