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2" i="1" l="1"/>
  <c r="I38" i="1"/>
  <c r="I37" i="1"/>
  <c r="I22" i="1"/>
  <c r="H37" i="1" l="1"/>
  <c r="H22" i="1"/>
  <c r="H38" i="1"/>
  <c r="H42" i="1"/>
  <c r="E83" i="1" l="1"/>
  <c r="E82" i="1"/>
  <c r="E81" i="1"/>
  <c r="E80" i="1"/>
  <c r="E79" i="1"/>
  <c r="E78" i="1"/>
  <c r="I77" i="1"/>
  <c r="H77" i="1"/>
  <c r="G77" i="1"/>
  <c r="F77" i="1"/>
  <c r="C77" i="1"/>
  <c r="E75" i="1"/>
  <c r="D73" i="1"/>
  <c r="D74" i="1" s="1"/>
  <c r="E71" i="1"/>
  <c r="E70" i="1"/>
  <c r="E69" i="1"/>
  <c r="E68" i="1"/>
  <c r="I67" i="1"/>
  <c r="H67" i="1"/>
  <c r="G67" i="1"/>
  <c r="E67" i="1" s="1"/>
  <c r="F67" i="1"/>
  <c r="C67" i="1"/>
  <c r="E66" i="1"/>
  <c r="E65" i="1"/>
  <c r="E64" i="1"/>
  <c r="E63" i="1"/>
  <c r="I62" i="1"/>
  <c r="H62" i="1"/>
  <c r="G62" i="1"/>
  <c r="F62" i="1"/>
  <c r="C62" i="1"/>
  <c r="E60" i="1"/>
  <c r="E59" i="1"/>
  <c r="E58" i="1"/>
  <c r="E57" i="1"/>
  <c r="E56" i="1"/>
  <c r="E55" i="1"/>
  <c r="I54" i="1"/>
  <c r="H54" i="1"/>
  <c r="G54" i="1"/>
  <c r="F54" i="1"/>
  <c r="C54" i="1"/>
  <c r="E53" i="1"/>
  <c r="E52" i="1"/>
  <c r="I51" i="1"/>
  <c r="H51" i="1"/>
  <c r="G51" i="1"/>
  <c r="F51" i="1"/>
  <c r="C51" i="1"/>
  <c r="C49" i="1"/>
  <c r="E47" i="1"/>
  <c r="E46" i="1"/>
  <c r="E45" i="1"/>
  <c r="I44" i="1"/>
  <c r="G44" i="1"/>
  <c r="F44" i="1"/>
  <c r="E43" i="1"/>
  <c r="G42" i="1"/>
  <c r="E42" i="1" s="1"/>
  <c r="E41" i="1"/>
  <c r="I40" i="1"/>
  <c r="H40" i="1"/>
  <c r="G40" i="1"/>
  <c r="F40" i="1"/>
  <c r="H39" i="1"/>
  <c r="G39" i="1"/>
  <c r="G38" i="1"/>
  <c r="E38" i="1" s="1"/>
  <c r="G37" i="1"/>
  <c r="F37" i="1"/>
  <c r="E37" i="1" s="1"/>
  <c r="E35" i="1"/>
  <c r="E34" i="1"/>
  <c r="E33" i="1"/>
  <c r="I32" i="1"/>
  <c r="I26" i="1" s="1"/>
  <c r="H32" i="1"/>
  <c r="H26" i="1" s="1"/>
  <c r="G32" i="1"/>
  <c r="G26" i="1" s="1"/>
  <c r="F32" i="1"/>
  <c r="E31" i="1"/>
  <c r="E30" i="1"/>
  <c r="E29" i="1"/>
  <c r="E28" i="1"/>
  <c r="E27" i="1"/>
  <c r="C26" i="1"/>
  <c r="E25" i="1"/>
  <c r="I24" i="1"/>
  <c r="H24" i="1"/>
  <c r="G24" i="1"/>
  <c r="F24" i="1"/>
  <c r="D24" i="1"/>
  <c r="E23" i="1"/>
  <c r="I21" i="1"/>
  <c r="G22" i="1"/>
  <c r="G21" i="1" s="1"/>
  <c r="C22" i="1"/>
  <c r="C21" i="1" s="1"/>
  <c r="H21" i="1"/>
  <c r="F21" i="1"/>
  <c r="E32" i="1" l="1"/>
  <c r="F26" i="1"/>
  <c r="C48" i="1"/>
  <c r="C73" i="1" s="1"/>
  <c r="C74" i="1" s="1"/>
  <c r="E40" i="1"/>
  <c r="H49" i="1"/>
  <c r="I49" i="1"/>
  <c r="F48" i="1"/>
  <c r="E39" i="1"/>
  <c r="G49" i="1"/>
  <c r="E62" i="1"/>
  <c r="E77" i="1"/>
  <c r="F49" i="1"/>
  <c r="G48" i="1"/>
  <c r="G73" i="1" s="1"/>
  <c r="G74" i="1" s="1"/>
  <c r="E44" i="1"/>
  <c r="I48" i="1"/>
  <c r="E24" i="1"/>
  <c r="E54" i="1"/>
  <c r="E51" i="1"/>
  <c r="H48" i="1"/>
  <c r="H73" i="1" s="1"/>
  <c r="H74" i="1" s="1"/>
  <c r="E26" i="1"/>
  <c r="E21" i="1"/>
  <c r="E22" i="1"/>
  <c r="I73" i="1" l="1"/>
  <c r="I74" i="1" s="1"/>
  <c r="E49" i="1"/>
  <c r="F73" i="1"/>
  <c r="E73" i="1" s="1"/>
  <c r="E48" i="1"/>
  <c r="F74" i="1" l="1"/>
  <c r="E74" i="1" s="1"/>
</calcChain>
</file>

<file path=xl/sharedStrings.xml><?xml version="1.0" encoding="utf-8"?>
<sst xmlns="http://schemas.openxmlformats.org/spreadsheetml/2006/main" count="175" uniqueCount="120">
  <si>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</si>
  <si>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</si>
  <si>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</si>
  <si>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</si>
  <si>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директора-начальник управління фінансово-економічного забезпечення - головний бухгалтер</t>
  </si>
  <si>
    <t>Заступник директора-начальник управління організаційно-кадрової роботи,правового, інформаційного та технічного забезпечення  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</si>
  <si>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</si>
  <si>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</si>
  <si>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</si>
  <si>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</si>
  <si>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</si>
  <si>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</si>
  <si>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</si>
  <si>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</si>
  <si>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</si>
  <si>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</si>
  <si>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</si>
  <si>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</si>
  <si>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</si>
  <si>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</si>
  <si>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2023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</si>
  <si>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</si>
  <si>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</si>
  <si>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</si>
  <si>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</si>
  <si>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</si>
  <si>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</si>
  <si>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</si>
  <si>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</si>
  <si>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</si>
  <si>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</si>
  <si>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</si>
  <si>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</si>
  <si>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</si>
  <si>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</si>
  <si>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</si>
  <si>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</si>
  <si>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</si>
  <si>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</si>
  <si>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</si>
  <si>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</si>
  <si>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</si>
  <si>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</si>
  <si>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</si>
  <si>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</si>
  <si>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</si>
  <si>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</si>
  <si>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</si>
  <si>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</si>
  <si>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</si>
  <si>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</si>
  <si>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</si>
  <si>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</si>
  <si>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</si>
  <si>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</si>
  <si>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</si>
  <si>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</si>
  <si>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</si>
  <si>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</si>
  <si>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</si>
  <si>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</si>
  <si>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</si>
  <si>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</si>
  <si>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</si>
  <si>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</si>
  <si>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</si>
  <si>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</si>
  <si>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</si>
  <si>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</si>
  <si>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</si>
  <si>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</si>
  <si>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</si>
  <si>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</si>
  <si>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</si>
  <si>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</si>
  <si>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</si>
  <si>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</si>
  <si>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</si>
  <si>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</si>
  <si>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</si>
  <si>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</si>
  <si>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</si>
  <si>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</si>
  <si>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</si>
  <si>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</si>
  <si>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</si>
  <si>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</si>
  <si>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</si>
  <si>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</si>
  <si>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</si>
  <si>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</si>
  <si>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</si>
  <si>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</si>
  <si>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</si>
  <si>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</si>
  <si>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</si>
  <si>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</si>
  <si>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</si>
  <si>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</si>
  <si>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</si>
  <si>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</si>
  <si>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</si>
  <si>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</si>
  <si>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</si>
  <si>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</si>
  <si>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</si>
  <si>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</si>
  <si>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</si>
  <si>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</si>
  <si>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</si>
  <si>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</si>
  <si>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</si>
  <si>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</si>
  <si>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</si>
  <si>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</si>
  <si>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</si>
  <si>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Заступник генерального директора</t>
  </si>
  <si>
    <t>Олег ХАСІЛЄВ</t>
  </si>
  <si>
    <t>Анастасія РАТУШНА</t>
  </si>
  <si>
    <t>Середньооблікова кількість штатних працівників 1936,3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</si>
</sst>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14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 wrapText="1"/>
    </xf>
    <xf numFmtId="0" fontId="12" fillId="0" borderId="2" xfId="0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8" xfId="0" applyFont="1" applyFill="1" applyBorder="1" applyAlignment="1" applyProtection="1">
      <alignment horizontal="justify" vertical="center" wrapText="1"/>
      <protection locked="0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justify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6" fillId="0" borderId="0" xfId="1" applyFont="1"/>
    <xf numFmtId="0" fontId="13" fillId="3" borderId="0" xfId="1" applyFont="1" applyFill="1"/>
    <xf numFmtId="0" fontId="13" fillId="0" borderId="0" xfId="1" applyFont="1"/>
    <xf numFmtId="0" fontId="13" fillId="0" borderId="0" xfId="0" applyFont="1" applyProtection="1">
      <protection locked="0"/>
    </xf>
    <xf numFmtId="0" fontId="13" fillId="0" borderId="0" xfId="1" applyFont="1" applyFill="1"/>
    <xf numFmtId="0" fontId="14" fillId="0" borderId="0" xfId="1" applyFont="1"/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E1" workbookViewId="0">
      <selection activeCell="J1" sqref="J1:MC1048576"/>
    </sheetView>
  </sheetViews>
  <sheetFormatPr defaultRowHeight="18" x14ac:dyDescent="0.3"/>
  <cols>
    <col min="1" max="1" width="72.5703125" style="112" customWidth="1"/>
    <col min="2" max="2" width="7.140625" style="112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80" width="9.140625" style="114"/>
    <col min="181" max="181" width="72.5703125" style="114" customWidth="1"/>
    <col min="182" max="182" width="7.140625" style="114" customWidth="1"/>
    <col min="183" max="183" width="16.85546875" style="114" customWidth="1"/>
    <col min="184" max="184" width="13" style="114" customWidth="1"/>
    <col min="185" max="185" width="16.42578125" style="114" customWidth="1"/>
    <col min="186" max="186" width="16.5703125" style="114" customWidth="1"/>
    <col min="187" max="187" width="16" style="114" customWidth="1"/>
    <col min="188" max="188" width="16.140625" style="114" customWidth="1"/>
    <col min="189" max="189" width="16" style="114" customWidth="1"/>
    <col min="190" max="190" width="12.7109375" style="114" customWidth="1"/>
    <col min="191" max="191" width="14" style="114" customWidth="1"/>
    <col min="192" max="192" width="9.140625" style="114"/>
    <col min="193" max="193" width="11.42578125" style="114" bestFit="1" customWidth="1"/>
    <col min="194" max="436" width="9.140625" style="114"/>
    <col min="437" max="437" width="72.5703125" style="114" customWidth="1"/>
    <col min="438" max="438" width="7.140625" style="114" customWidth="1"/>
    <col min="439" max="439" width="16.85546875" style="114" customWidth="1"/>
    <col min="440" max="440" width="13" style="114" customWidth="1"/>
    <col min="441" max="441" width="16.42578125" style="114" customWidth="1"/>
    <col min="442" max="442" width="16.5703125" style="114" customWidth="1"/>
    <col min="443" max="443" width="16" style="114" customWidth="1"/>
    <col min="444" max="444" width="16.140625" style="114" customWidth="1"/>
    <col min="445" max="445" width="16" style="114" customWidth="1"/>
    <col min="446" max="446" width="12.7109375" style="114" customWidth="1"/>
    <col min="447" max="447" width="14" style="114" customWidth="1"/>
    <col min="448" max="448" width="9.140625" style="114"/>
    <col min="449" max="449" width="11.42578125" style="114" bestFit="1" customWidth="1"/>
    <col min="450" max="692" width="9.140625" style="114"/>
    <col min="693" max="693" width="72.5703125" style="114" customWidth="1"/>
    <col min="694" max="694" width="7.140625" style="114" customWidth="1"/>
    <col min="695" max="695" width="16.85546875" style="114" customWidth="1"/>
    <col min="696" max="696" width="13" style="114" customWidth="1"/>
    <col min="697" max="697" width="16.42578125" style="114" customWidth="1"/>
    <col min="698" max="698" width="16.5703125" style="114" customWidth="1"/>
    <col min="699" max="699" width="16" style="114" customWidth="1"/>
    <col min="700" max="700" width="16.140625" style="114" customWidth="1"/>
    <col min="701" max="701" width="16" style="114" customWidth="1"/>
    <col min="702" max="702" width="12.7109375" style="114" customWidth="1"/>
    <col min="703" max="703" width="14" style="114" customWidth="1"/>
    <col min="704" max="704" width="9.140625" style="114"/>
    <col min="705" max="705" width="11.42578125" style="114" bestFit="1" customWidth="1"/>
    <col min="706" max="948" width="9.140625" style="114"/>
    <col min="949" max="949" width="72.5703125" style="114" customWidth="1"/>
    <col min="950" max="950" width="7.140625" style="114" customWidth="1"/>
    <col min="951" max="951" width="16.85546875" style="114" customWidth="1"/>
    <col min="952" max="952" width="13" style="114" customWidth="1"/>
    <col min="953" max="953" width="16.42578125" style="114" customWidth="1"/>
    <col min="954" max="954" width="16.5703125" style="114" customWidth="1"/>
    <col min="955" max="955" width="16" style="114" customWidth="1"/>
    <col min="956" max="956" width="16.140625" style="114" customWidth="1"/>
    <col min="957" max="957" width="16" style="114" customWidth="1"/>
    <col min="958" max="958" width="12.7109375" style="114" customWidth="1"/>
    <col min="959" max="959" width="14" style="114" customWidth="1"/>
    <col min="960" max="960" width="9.140625" style="114"/>
    <col min="961" max="961" width="11.42578125" style="114" bestFit="1" customWidth="1"/>
    <col min="962" max="1204" width="9.140625" style="114"/>
    <col min="1205" max="1205" width="72.5703125" style="114" customWidth="1"/>
    <col min="1206" max="1206" width="7.140625" style="114" customWidth="1"/>
    <col min="1207" max="1207" width="16.85546875" style="114" customWidth="1"/>
    <col min="1208" max="1208" width="13" style="114" customWidth="1"/>
    <col min="1209" max="1209" width="16.42578125" style="114" customWidth="1"/>
    <col min="1210" max="1210" width="16.5703125" style="114" customWidth="1"/>
    <col min="1211" max="1211" width="16" style="114" customWidth="1"/>
    <col min="1212" max="1212" width="16.140625" style="114" customWidth="1"/>
    <col min="1213" max="1213" width="16" style="114" customWidth="1"/>
    <col min="1214" max="1214" width="12.7109375" style="114" customWidth="1"/>
    <col min="1215" max="1215" width="14" style="114" customWidth="1"/>
    <col min="1216" max="1216" width="9.140625" style="114"/>
    <col min="1217" max="1217" width="11.42578125" style="114" bestFit="1" customWidth="1"/>
    <col min="1218" max="1460" width="9.140625" style="114"/>
    <col min="1461" max="1461" width="72.5703125" style="114" customWidth="1"/>
    <col min="1462" max="1462" width="7.140625" style="114" customWidth="1"/>
    <col min="1463" max="1463" width="16.85546875" style="114" customWidth="1"/>
    <col min="1464" max="1464" width="13" style="114" customWidth="1"/>
    <col min="1465" max="1465" width="16.42578125" style="114" customWidth="1"/>
    <col min="1466" max="1466" width="16.5703125" style="114" customWidth="1"/>
    <col min="1467" max="1467" width="16" style="114" customWidth="1"/>
    <col min="1468" max="1468" width="16.140625" style="114" customWidth="1"/>
    <col min="1469" max="1469" width="16" style="114" customWidth="1"/>
    <col min="1470" max="1470" width="12.7109375" style="114" customWidth="1"/>
    <col min="1471" max="1471" width="14" style="114" customWidth="1"/>
    <col min="1472" max="1472" width="9.140625" style="114"/>
    <col min="1473" max="1473" width="11.42578125" style="114" bestFit="1" customWidth="1"/>
    <col min="1474" max="1716" width="9.140625" style="114"/>
    <col min="1717" max="1717" width="72.5703125" style="114" customWidth="1"/>
    <col min="1718" max="1718" width="7.140625" style="114" customWidth="1"/>
    <col min="1719" max="1719" width="16.85546875" style="114" customWidth="1"/>
    <col min="1720" max="1720" width="13" style="114" customWidth="1"/>
    <col min="1721" max="1721" width="16.42578125" style="114" customWidth="1"/>
    <col min="1722" max="1722" width="16.5703125" style="114" customWidth="1"/>
    <col min="1723" max="1723" width="16" style="114" customWidth="1"/>
    <col min="1724" max="1724" width="16.140625" style="114" customWidth="1"/>
    <col min="1725" max="1725" width="16" style="114" customWidth="1"/>
    <col min="1726" max="1726" width="12.7109375" style="114" customWidth="1"/>
    <col min="1727" max="1727" width="14" style="114" customWidth="1"/>
    <col min="1728" max="1728" width="9.140625" style="114"/>
    <col min="1729" max="1729" width="11.42578125" style="114" bestFit="1" customWidth="1"/>
    <col min="1730" max="1972" width="9.140625" style="114"/>
    <col min="1973" max="1973" width="72.5703125" style="114" customWidth="1"/>
    <col min="1974" max="1974" width="7.140625" style="114" customWidth="1"/>
    <col min="1975" max="1975" width="16.85546875" style="114" customWidth="1"/>
    <col min="1976" max="1976" width="13" style="114" customWidth="1"/>
    <col min="1977" max="1977" width="16.42578125" style="114" customWidth="1"/>
    <col min="1978" max="1978" width="16.5703125" style="114" customWidth="1"/>
    <col min="1979" max="1979" width="16" style="114" customWidth="1"/>
    <col min="1980" max="1980" width="16.140625" style="114" customWidth="1"/>
    <col min="1981" max="1981" width="16" style="114" customWidth="1"/>
    <col min="1982" max="1982" width="12.7109375" style="114" customWidth="1"/>
    <col min="1983" max="1983" width="14" style="114" customWidth="1"/>
    <col min="1984" max="1984" width="9.140625" style="114"/>
    <col min="1985" max="1985" width="11.42578125" style="114" bestFit="1" customWidth="1"/>
    <col min="1986" max="2228" width="9.140625" style="114"/>
    <col min="2229" max="2229" width="72.5703125" style="114" customWidth="1"/>
    <col min="2230" max="2230" width="7.140625" style="114" customWidth="1"/>
    <col min="2231" max="2231" width="16.85546875" style="114" customWidth="1"/>
    <col min="2232" max="2232" width="13" style="114" customWidth="1"/>
    <col min="2233" max="2233" width="16.42578125" style="114" customWidth="1"/>
    <col min="2234" max="2234" width="16.5703125" style="114" customWidth="1"/>
    <col min="2235" max="2235" width="16" style="114" customWidth="1"/>
    <col min="2236" max="2236" width="16.140625" style="114" customWidth="1"/>
    <col min="2237" max="2237" width="16" style="114" customWidth="1"/>
    <col min="2238" max="2238" width="12.7109375" style="114" customWidth="1"/>
    <col min="2239" max="2239" width="14" style="114" customWidth="1"/>
    <col min="2240" max="2240" width="9.140625" style="114"/>
    <col min="2241" max="2241" width="11.42578125" style="114" bestFit="1" customWidth="1"/>
    <col min="2242" max="2484" width="9.140625" style="114"/>
    <col min="2485" max="2485" width="72.5703125" style="114" customWidth="1"/>
    <col min="2486" max="2486" width="7.140625" style="114" customWidth="1"/>
    <col min="2487" max="2487" width="16.85546875" style="114" customWidth="1"/>
    <col min="2488" max="2488" width="13" style="114" customWidth="1"/>
    <col min="2489" max="2489" width="16.42578125" style="114" customWidth="1"/>
    <col min="2490" max="2490" width="16.5703125" style="114" customWidth="1"/>
    <col min="2491" max="2491" width="16" style="114" customWidth="1"/>
    <col min="2492" max="2492" width="16.140625" style="114" customWidth="1"/>
    <col min="2493" max="2493" width="16" style="114" customWidth="1"/>
    <col min="2494" max="2494" width="12.7109375" style="114" customWidth="1"/>
    <col min="2495" max="2495" width="14" style="114" customWidth="1"/>
    <col min="2496" max="2496" width="9.140625" style="114"/>
    <col min="2497" max="2497" width="11.42578125" style="114" bestFit="1" customWidth="1"/>
    <col min="2498" max="2740" width="9.140625" style="114"/>
    <col min="2741" max="2741" width="72.5703125" style="114" customWidth="1"/>
    <col min="2742" max="2742" width="7.140625" style="114" customWidth="1"/>
    <col min="2743" max="2743" width="16.85546875" style="114" customWidth="1"/>
    <col min="2744" max="2744" width="13" style="114" customWidth="1"/>
    <col min="2745" max="2745" width="16.42578125" style="114" customWidth="1"/>
    <col min="2746" max="2746" width="16.5703125" style="114" customWidth="1"/>
    <col min="2747" max="2747" width="16" style="114" customWidth="1"/>
    <col min="2748" max="2748" width="16.140625" style="114" customWidth="1"/>
    <col min="2749" max="2749" width="16" style="114" customWidth="1"/>
    <col min="2750" max="2750" width="12.7109375" style="114" customWidth="1"/>
    <col min="2751" max="2751" width="14" style="114" customWidth="1"/>
    <col min="2752" max="2752" width="9.140625" style="114"/>
    <col min="2753" max="2753" width="11.42578125" style="114" bestFit="1" customWidth="1"/>
    <col min="2754" max="2996" width="9.140625" style="114"/>
    <col min="2997" max="2997" width="72.5703125" style="114" customWidth="1"/>
    <col min="2998" max="2998" width="7.140625" style="114" customWidth="1"/>
    <col min="2999" max="2999" width="16.85546875" style="114" customWidth="1"/>
    <col min="3000" max="3000" width="13" style="114" customWidth="1"/>
    <col min="3001" max="3001" width="16.42578125" style="114" customWidth="1"/>
    <col min="3002" max="3002" width="16.5703125" style="114" customWidth="1"/>
    <col min="3003" max="3003" width="16" style="114" customWidth="1"/>
    <col min="3004" max="3004" width="16.140625" style="114" customWidth="1"/>
    <col min="3005" max="3005" width="16" style="114" customWidth="1"/>
    <col min="3006" max="3006" width="12.7109375" style="114" customWidth="1"/>
    <col min="3007" max="3007" width="14" style="114" customWidth="1"/>
    <col min="3008" max="3008" width="9.140625" style="114"/>
    <col min="3009" max="3009" width="11.42578125" style="114" bestFit="1" customWidth="1"/>
    <col min="3010" max="3252" width="9.140625" style="114"/>
    <col min="3253" max="3253" width="72.5703125" style="114" customWidth="1"/>
    <col min="3254" max="3254" width="7.140625" style="114" customWidth="1"/>
    <col min="3255" max="3255" width="16.85546875" style="114" customWidth="1"/>
    <col min="3256" max="3256" width="13" style="114" customWidth="1"/>
    <col min="3257" max="3257" width="16.42578125" style="114" customWidth="1"/>
    <col min="3258" max="3258" width="16.5703125" style="114" customWidth="1"/>
    <col min="3259" max="3259" width="16" style="114" customWidth="1"/>
    <col min="3260" max="3260" width="16.140625" style="114" customWidth="1"/>
    <col min="3261" max="3261" width="16" style="114" customWidth="1"/>
    <col min="3262" max="3262" width="12.7109375" style="114" customWidth="1"/>
    <col min="3263" max="3263" width="14" style="114" customWidth="1"/>
    <col min="3264" max="3264" width="9.140625" style="114"/>
    <col min="3265" max="3265" width="11.42578125" style="114" bestFit="1" customWidth="1"/>
    <col min="3266" max="3508" width="9.140625" style="114"/>
    <col min="3509" max="3509" width="72.5703125" style="114" customWidth="1"/>
    <col min="3510" max="3510" width="7.140625" style="114" customWidth="1"/>
    <col min="3511" max="3511" width="16.85546875" style="114" customWidth="1"/>
    <col min="3512" max="3512" width="13" style="114" customWidth="1"/>
    <col min="3513" max="3513" width="16.42578125" style="114" customWidth="1"/>
    <col min="3514" max="3514" width="16.5703125" style="114" customWidth="1"/>
    <col min="3515" max="3515" width="16" style="114" customWidth="1"/>
    <col min="3516" max="3516" width="16.140625" style="114" customWidth="1"/>
    <col min="3517" max="3517" width="16" style="114" customWidth="1"/>
    <col min="3518" max="3518" width="12.7109375" style="114" customWidth="1"/>
    <col min="3519" max="3519" width="14" style="114" customWidth="1"/>
    <col min="3520" max="3520" width="9.140625" style="114"/>
    <col min="3521" max="3521" width="11.42578125" style="114" bestFit="1" customWidth="1"/>
    <col min="3522" max="3764" width="9.140625" style="114"/>
    <col min="3765" max="3765" width="72.5703125" style="114" customWidth="1"/>
    <col min="3766" max="3766" width="7.140625" style="114" customWidth="1"/>
    <col min="3767" max="3767" width="16.85546875" style="114" customWidth="1"/>
    <col min="3768" max="3768" width="13" style="114" customWidth="1"/>
    <col min="3769" max="3769" width="16.42578125" style="114" customWidth="1"/>
    <col min="3770" max="3770" width="16.5703125" style="114" customWidth="1"/>
    <col min="3771" max="3771" width="16" style="114" customWidth="1"/>
    <col min="3772" max="3772" width="16.140625" style="114" customWidth="1"/>
    <col min="3773" max="3773" width="16" style="114" customWidth="1"/>
    <col min="3774" max="3774" width="12.7109375" style="114" customWidth="1"/>
    <col min="3775" max="3775" width="14" style="114" customWidth="1"/>
    <col min="3776" max="3776" width="9.140625" style="114"/>
    <col min="3777" max="3777" width="11.42578125" style="114" bestFit="1" customWidth="1"/>
    <col min="3778" max="4020" width="9.140625" style="114"/>
    <col min="4021" max="4021" width="72.5703125" style="114" customWidth="1"/>
    <col min="4022" max="4022" width="7.140625" style="114" customWidth="1"/>
    <col min="4023" max="4023" width="16.85546875" style="114" customWidth="1"/>
    <col min="4024" max="4024" width="13" style="114" customWidth="1"/>
    <col min="4025" max="4025" width="16.42578125" style="114" customWidth="1"/>
    <col min="4026" max="4026" width="16.5703125" style="114" customWidth="1"/>
    <col min="4027" max="4027" width="16" style="114" customWidth="1"/>
    <col min="4028" max="4028" width="16.140625" style="114" customWidth="1"/>
    <col min="4029" max="4029" width="16" style="114" customWidth="1"/>
    <col min="4030" max="4030" width="12.7109375" style="114" customWidth="1"/>
    <col min="4031" max="4031" width="14" style="114" customWidth="1"/>
    <col min="4032" max="4032" width="9.140625" style="114"/>
    <col min="4033" max="4033" width="11.42578125" style="114" bestFit="1" customWidth="1"/>
    <col min="4034" max="4276" width="9.140625" style="114"/>
    <col min="4277" max="4277" width="72.5703125" style="114" customWidth="1"/>
    <col min="4278" max="4278" width="7.140625" style="114" customWidth="1"/>
    <col min="4279" max="4279" width="16.85546875" style="114" customWidth="1"/>
    <col min="4280" max="4280" width="13" style="114" customWidth="1"/>
    <col min="4281" max="4281" width="16.42578125" style="114" customWidth="1"/>
    <col min="4282" max="4282" width="16.5703125" style="114" customWidth="1"/>
    <col min="4283" max="4283" width="16" style="114" customWidth="1"/>
    <col min="4284" max="4284" width="16.140625" style="114" customWidth="1"/>
    <col min="4285" max="4285" width="16" style="114" customWidth="1"/>
    <col min="4286" max="4286" width="12.7109375" style="114" customWidth="1"/>
    <col min="4287" max="4287" width="14" style="114" customWidth="1"/>
    <col min="4288" max="4288" width="9.140625" style="114"/>
    <col min="4289" max="4289" width="11.42578125" style="114" bestFit="1" customWidth="1"/>
    <col min="4290" max="4532" width="9.140625" style="114"/>
    <col min="4533" max="4533" width="72.5703125" style="114" customWidth="1"/>
    <col min="4534" max="4534" width="7.140625" style="114" customWidth="1"/>
    <col min="4535" max="4535" width="16.85546875" style="114" customWidth="1"/>
    <col min="4536" max="4536" width="13" style="114" customWidth="1"/>
    <col min="4537" max="4537" width="16.42578125" style="114" customWidth="1"/>
    <col min="4538" max="4538" width="16.5703125" style="114" customWidth="1"/>
    <col min="4539" max="4539" width="16" style="114" customWidth="1"/>
    <col min="4540" max="4540" width="16.140625" style="114" customWidth="1"/>
    <col min="4541" max="4541" width="16" style="114" customWidth="1"/>
    <col min="4542" max="4542" width="12.7109375" style="114" customWidth="1"/>
    <col min="4543" max="4543" width="14" style="114" customWidth="1"/>
    <col min="4544" max="4544" width="9.140625" style="114"/>
    <col min="4545" max="4545" width="11.42578125" style="114" bestFit="1" customWidth="1"/>
    <col min="4546" max="4788" width="9.140625" style="114"/>
    <col min="4789" max="4789" width="72.5703125" style="114" customWidth="1"/>
    <col min="4790" max="4790" width="7.140625" style="114" customWidth="1"/>
    <col min="4791" max="4791" width="16.85546875" style="114" customWidth="1"/>
    <col min="4792" max="4792" width="13" style="114" customWidth="1"/>
    <col min="4793" max="4793" width="16.42578125" style="114" customWidth="1"/>
    <col min="4794" max="4794" width="16.5703125" style="114" customWidth="1"/>
    <col min="4795" max="4795" width="16" style="114" customWidth="1"/>
    <col min="4796" max="4796" width="16.140625" style="114" customWidth="1"/>
    <col min="4797" max="4797" width="16" style="114" customWidth="1"/>
    <col min="4798" max="4798" width="12.7109375" style="114" customWidth="1"/>
    <col min="4799" max="4799" width="14" style="114" customWidth="1"/>
    <col min="4800" max="4800" width="9.140625" style="114"/>
    <col min="4801" max="4801" width="11.42578125" style="114" bestFit="1" customWidth="1"/>
    <col min="4802" max="5044" width="9.140625" style="114"/>
    <col min="5045" max="5045" width="72.5703125" style="114" customWidth="1"/>
    <col min="5046" max="5046" width="7.140625" style="114" customWidth="1"/>
    <col min="5047" max="5047" width="16.85546875" style="114" customWidth="1"/>
    <col min="5048" max="5048" width="13" style="114" customWidth="1"/>
    <col min="5049" max="5049" width="16.42578125" style="114" customWidth="1"/>
    <col min="5050" max="5050" width="16.5703125" style="114" customWidth="1"/>
    <col min="5051" max="5051" width="16" style="114" customWidth="1"/>
    <col min="5052" max="5052" width="16.140625" style="114" customWidth="1"/>
    <col min="5053" max="5053" width="16" style="114" customWidth="1"/>
    <col min="5054" max="5054" width="12.7109375" style="114" customWidth="1"/>
    <col min="5055" max="5055" width="14" style="114" customWidth="1"/>
    <col min="5056" max="5056" width="9.140625" style="114"/>
    <col min="5057" max="5057" width="11.42578125" style="114" bestFit="1" customWidth="1"/>
    <col min="5058" max="5300" width="9.140625" style="114"/>
    <col min="5301" max="5301" width="72.5703125" style="114" customWidth="1"/>
    <col min="5302" max="5302" width="7.140625" style="114" customWidth="1"/>
    <col min="5303" max="5303" width="16.85546875" style="114" customWidth="1"/>
    <col min="5304" max="5304" width="13" style="114" customWidth="1"/>
    <col min="5305" max="5305" width="16.42578125" style="114" customWidth="1"/>
    <col min="5306" max="5306" width="16.5703125" style="114" customWidth="1"/>
    <col min="5307" max="5307" width="16" style="114" customWidth="1"/>
    <col min="5308" max="5308" width="16.140625" style="114" customWidth="1"/>
    <col min="5309" max="5309" width="16" style="114" customWidth="1"/>
    <col min="5310" max="5310" width="12.7109375" style="114" customWidth="1"/>
    <col min="5311" max="5311" width="14" style="114" customWidth="1"/>
    <col min="5312" max="5312" width="9.140625" style="114"/>
    <col min="5313" max="5313" width="11.42578125" style="114" bestFit="1" customWidth="1"/>
    <col min="5314" max="5556" width="9.140625" style="114"/>
    <col min="5557" max="5557" width="72.5703125" style="114" customWidth="1"/>
    <col min="5558" max="5558" width="7.140625" style="114" customWidth="1"/>
    <col min="5559" max="5559" width="16.85546875" style="114" customWidth="1"/>
    <col min="5560" max="5560" width="13" style="114" customWidth="1"/>
    <col min="5561" max="5561" width="16.42578125" style="114" customWidth="1"/>
    <col min="5562" max="5562" width="16.5703125" style="114" customWidth="1"/>
    <col min="5563" max="5563" width="16" style="114" customWidth="1"/>
    <col min="5564" max="5564" width="16.140625" style="114" customWidth="1"/>
    <col min="5565" max="5565" width="16" style="114" customWidth="1"/>
    <col min="5566" max="5566" width="12.7109375" style="114" customWidth="1"/>
    <col min="5567" max="5567" width="14" style="114" customWidth="1"/>
    <col min="5568" max="5568" width="9.140625" style="114"/>
    <col min="5569" max="5569" width="11.42578125" style="114" bestFit="1" customWidth="1"/>
    <col min="5570" max="5812" width="9.140625" style="114"/>
    <col min="5813" max="5813" width="72.5703125" style="114" customWidth="1"/>
    <col min="5814" max="5814" width="7.140625" style="114" customWidth="1"/>
    <col min="5815" max="5815" width="16.85546875" style="114" customWidth="1"/>
    <col min="5816" max="5816" width="13" style="114" customWidth="1"/>
    <col min="5817" max="5817" width="16.42578125" style="114" customWidth="1"/>
    <col min="5818" max="5818" width="16.5703125" style="114" customWidth="1"/>
    <col min="5819" max="5819" width="16" style="114" customWidth="1"/>
    <col min="5820" max="5820" width="16.140625" style="114" customWidth="1"/>
    <col min="5821" max="5821" width="16" style="114" customWidth="1"/>
    <col min="5822" max="5822" width="12.7109375" style="114" customWidth="1"/>
    <col min="5823" max="5823" width="14" style="114" customWidth="1"/>
    <col min="5824" max="5824" width="9.140625" style="114"/>
    <col min="5825" max="5825" width="11.42578125" style="114" bestFit="1" customWidth="1"/>
    <col min="5826" max="6068" width="9.140625" style="114"/>
    <col min="6069" max="6069" width="72.5703125" style="114" customWidth="1"/>
    <col min="6070" max="6070" width="7.140625" style="114" customWidth="1"/>
    <col min="6071" max="6071" width="16.85546875" style="114" customWidth="1"/>
    <col min="6072" max="6072" width="13" style="114" customWidth="1"/>
    <col min="6073" max="6073" width="16.42578125" style="114" customWidth="1"/>
    <col min="6074" max="6074" width="16.5703125" style="114" customWidth="1"/>
    <col min="6075" max="6075" width="16" style="114" customWidth="1"/>
    <col min="6076" max="6076" width="16.140625" style="114" customWidth="1"/>
    <col min="6077" max="6077" width="16" style="114" customWidth="1"/>
    <col min="6078" max="6078" width="12.7109375" style="114" customWidth="1"/>
    <col min="6079" max="6079" width="14" style="114" customWidth="1"/>
    <col min="6080" max="6080" width="9.140625" style="114"/>
    <col min="6081" max="6081" width="11.42578125" style="114" bestFit="1" customWidth="1"/>
    <col min="6082" max="6324" width="9.140625" style="114"/>
    <col min="6325" max="6325" width="72.5703125" style="114" customWidth="1"/>
    <col min="6326" max="6326" width="7.140625" style="114" customWidth="1"/>
    <col min="6327" max="6327" width="16.85546875" style="114" customWidth="1"/>
    <col min="6328" max="6328" width="13" style="114" customWidth="1"/>
    <col min="6329" max="6329" width="16.42578125" style="114" customWidth="1"/>
    <col min="6330" max="6330" width="16.5703125" style="114" customWidth="1"/>
    <col min="6331" max="6331" width="16" style="114" customWidth="1"/>
    <col min="6332" max="6332" width="16.140625" style="114" customWidth="1"/>
    <col min="6333" max="6333" width="16" style="114" customWidth="1"/>
    <col min="6334" max="6334" width="12.7109375" style="114" customWidth="1"/>
    <col min="6335" max="6335" width="14" style="114" customWidth="1"/>
    <col min="6336" max="6336" width="9.140625" style="114"/>
    <col min="6337" max="6337" width="11.42578125" style="114" bestFit="1" customWidth="1"/>
    <col min="6338" max="6580" width="9.140625" style="114"/>
    <col min="6581" max="6581" width="72.5703125" style="114" customWidth="1"/>
    <col min="6582" max="6582" width="7.140625" style="114" customWidth="1"/>
    <col min="6583" max="6583" width="16.85546875" style="114" customWidth="1"/>
    <col min="6584" max="6584" width="13" style="114" customWidth="1"/>
    <col min="6585" max="6585" width="16.42578125" style="114" customWidth="1"/>
    <col min="6586" max="6586" width="16.5703125" style="114" customWidth="1"/>
    <col min="6587" max="6587" width="16" style="114" customWidth="1"/>
    <col min="6588" max="6588" width="16.140625" style="114" customWidth="1"/>
    <col min="6589" max="6589" width="16" style="114" customWidth="1"/>
    <col min="6590" max="6590" width="12.7109375" style="114" customWidth="1"/>
    <col min="6591" max="6591" width="14" style="114" customWidth="1"/>
    <col min="6592" max="6592" width="9.140625" style="114"/>
    <col min="6593" max="6593" width="11.42578125" style="114" bestFit="1" customWidth="1"/>
    <col min="6594" max="6836" width="9.140625" style="114"/>
    <col min="6837" max="6837" width="72.5703125" style="114" customWidth="1"/>
    <col min="6838" max="6838" width="7.140625" style="114" customWidth="1"/>
    <col min="6839" max="6839" width="16.85546875" style="114" customWidth="1"/>
    <col min="6840" max="6840" width="13" style="114" customWidth="1"/>
    <col min="6841" max="6841" width="16.42578125" style="114" customWidth="1"/>
    <col min="6842" max="6842" width="16.5703125" style="114" customWidth="1"/>
    <col min="6843" max="6843" width="16" style="114" customWidth="1"/>
    <col min="6844" max="6844" width="16.140625" style="114" customWidth="1"/>
    <col min="6845" max="6845" width="16" style="114" customWidth="1"/>
    <col min="6846" max="6846" width="12.7109375" style="114" customWidth="1"/>
    <col min="6847" max="6847" width="14" style="114" customWidth="1"/>
    <col min="6848" max="6848" width="9.140625" style="114"/>
    <col min="6849" max="6849" width="11.42578125" style="114" bestFit="1" customWidth="1"/>
    <col min="6850" max="7092" width="9.140625" style="114"/>
    <col min="7093" max="7093" width="72.5703125" style="114" customWidth="1"/>
    <col min="7094" max="7094" width="7.140625" style="114" customWidth="1"/>
    <col min="7095" max="7095" width="16.85546875" style="114" customWidth="1"/>
    <col min="7096" max="7096" width="13" style="114" customWidth="1"/>
    <col min="7097" max="7097" width="16.42578125" style="114" customWidth="1"/>
    <col min="7098" max="7098" width="16.5703125" style="114" customWidth="1"/>
    <col min="7099" max="7099" width="16" style="114" customWidth="1"/>
    <col min="7100" max="7100" width="16.140625" style="114" customWidth="1"/>
    <col min="7101" max="7101" width="16" style="114" customWidth="1"/>
    <col min="7102" max="7102" width="12.7109375" style="114" customWidth="1"/>
    <col min="7103" max="7103" width="14" style="114" customWidth="1"/>
    <col min="7104" max="7104" width="9.140625" style="114"/>
    <col min="7105" max="7105" width="11.42578125" style="114" bestFit="1" customWidth="1"/>
    <col min="7106" max="7348" width="9.140625" style="114"/>
    <col min="7349" max="7349" width="72.5703125" style="114" customWidth="1"/>
    <col min="7350" max="7350" width="7.140625" style="114" customWidth="1"/>
    <col min="7351" max="7351" width="16.85546875" style="114" customWidth="1"/>
    <col min="7352" max="7352" width="13" style="114" customWidth="1"/>
    <col min="7353" max="7353" width="16.42578125" style="114" customWidth="1"/>
    <col min="7354" max="7354" width="16.5703125" style="114" customWidth="1"/>
    <col min="7355" max="7355" width="16" style="114" customWidth="1"/>
    <col min="7356" max="7356" width="16.140625" style="114" customWidth="1"/>
    <col min="7357" max="7357" width="16" style="114" customWidth="1"/>
    <col min="7358" max="7358" width="12.7109375" style="114" customWidth="1"/>
    <col min="7359" max="7359" width="14" style="114" customWidth="1"/>
    <col min="7360" max="7360" width="9.140625" style="114"/>
    <col min="7361" max="7361" width="11.42578125" style="114" bestFit="1" customWidth="1"/>
    <col min="7362" max="7604" width="9.140625" style="114"/>
    <col min="7605" max="7605" width="72.5703125" style="114" customWidth="1"/>
    <col min="7606" max="7606" width="7.140625" style="114" customWidth="1"/>
    <col min="7607" max="7607" width="16.85546875" style="114" customWidth="1"/>
    <col min="7608" max="7608" width="13" style="114" customWidth="1"/>
    <col min="7609" max="7609" width="16.42578125" style="114" customWidth="1"/>
    <col min="7610" max="7610" width="16.5703125" style="114" customWidth="1"/>
    <col min="7611" max="7611" width="16" style="114" customWidth="1"/>
    <col min="7612" max="7612" width="16.140625" style="114" customWidth="1"/>
    <col min="7613" max="7613" width="16" style="114" customWidth="1"/>
    <col min="7614" max="7614" width="12.7109375" style="114" customWidth="1"/>
    <col min="7615" max="7615" width="14" style="114" customWidth="1"/>
    <col min="7616" max="7616" width="9.140625" style="114"/>
    <col min="7617" max="7617" width="11.42578125" style="114" bestFit="1" customWidth="1"/>
    <col min="7618" max="7860" width="9.140625" style="114"/>
    <col min="7861" max="7861" width="72.5703125" style="114" customWidth="1"/>
    <col min="7862" max="7862" width="7.140625" style="114" customWidth="1"/>
    <col min="7863" max="7863" width="16.85546875" style="114" customWidth="1"/>
    <col min="7864" max="7864" width="13" style="114" customWidth="1"/>
    <col min="7865" max="7865" width="16.42578125" style="114" customWidth="1"/>
    <col min="7866" max="7866" width="16.5703125" style="114" customWidth="1"/>
    <col min="7867" max="7867" width="16" style="114" customWidth="1"/>
    <col min="7868" max="7868" width="16.140625" style="114" customWidth="1"/>
    <col min="7869" max="7869" width="16" style="114" customWidth="1"/>
    <col min="7870" max="7870" width="12.7109375" style="114" customWidth="1"/>
    <col min="7871" max="7871" width="14" style="114" customWidth="1"/>
    <col min="7872" max="7872" width="9.140625" style="114"/>
    <col min="7873" max="7873" width="11.42578125" style="114" bestFit="1" customWidth="1"/>
    <col min="7874" max="8116" width="9.140625" style="114"/>
    <col min="8117" max="8117" width="72.5703125" style="114" customWidth="1"/>
    <col min="8118" max="8118" width="7.140625" style="114" customWidth="1"/>
    <col min="8119" max="8119" width="16.85546875" style="114" customWidth="1"/>
    <col min="8120" max="8120" width="13" style="114" customWidth="1"/>
    <col min="8121" max="8121" width="16.42578125" style="114" customWidth="1"/>
    <col min="8122" max="8122" width="16.5703125" style="114" customWidth="1"/>
    <col min="8123" max="8123" width="16" style="114" customWidth="1"/>
    <col min="8124" max="8124" width="16.140625" style="114" customWidth="1"/>
    <col min="8125" max="8125" width="16" style="114" customWidth="1"/>
    <col min="8126" max="8126" width="12.7109375" style="114" customWidth="1"/>
    <col min="8127" max="8127" width="14" style="114" customWidth="1"/>
    <col min="8128" max="8128" width="9.140625" style="114"/>
    <col min="8129" max="8129" width="11.42578125" style="114" bestFit="1" customWidth="1"/>
    <col min="8130" max="8372" width="9.140625" style="114"/>
    <col min="8373" max="8373" width="72.5703125" style="114" customWidth="1"/>
    <col min="8374" max="8374" width="7.140625" style="114" customWidth="1"/>
    <col min="8375" max="8375" width="16.85546875" style="114" customWidth="1"/>
    <col min="8376" max="8376" width="13" style="114" customWidth="1"/>
    <col min="8377" max="8377" width="16.42578125" style="114" customWidth="1"/>
    <col min="8378" max="8378" width="16.5703125" style="114" customWidth="1"/>
    <col min="8379" max="8379" width="16" style="114" customWidth="1"/>
    <col min="8380" max="8380" width="16.140625" style="114" customWidth="1"/>
    <col min="8381" max="8381" width="16" style="114" customWidth="1"/>
    <col min="8382" max="8382" width="12.7109375" style="114" customWidth="1"/>
    <col min="8383" max="8383" width="14" style="114" customWidth="1"/>
    <col min="8384" max="8384" width="9.140625" style="114"/>
    <col min="8385" max="8385" width="11.42578125" style="114" bestFit="1" customWidth="1"/>
    <col min="8386" max="8628" width="9.140625" style="114"/>
    <col min="8629" max="8629" width="72.5703125" style="114" customWidth="1"/>
    <col min="8630" max="8630" width="7.140625" style="114" customWidth="1"/>
    <col min="8631" max="8631" width="16.85546875" style="114" customWidth="1"/>
    <col min="8632" max="8632" width="13" style="114" customWidth="1"/>
    <col min="8633" max="8633" width="16.42578125" style="114" customWidth="1"/>
    <col min="8634" max="8634" width="16.5703125" style="114" customWidth="1"/>
    <col min="8635" max="8635" width="16" style="114" customWidth="1"/>
    <col min="8636" max="8636" width="16.140625" style="114" customWidth="1"/>
    <col min="8637" max="8637" width="16" style="114" customWidth="1"/>
    <col min="8638" max="8638" width="12.7109375" style="114" customWidth="1"/>
    <col min="8639" max="8639" width="14" style="114" customWidth="1"/>
    <col min="8640" max="8640" width="9.140625" style="114"/>
    <col min="8641" max="8641" width="11.42578125" style="114" bestFit="1" customWidth="1"/>
    <col min="8642" max="8884" width="9.140625" style="114"/>
    <col min="8885" max="8885" width="72.5703125" style="114" customWidth="1"/>
    <col min="8886" max="8886" width="7.140625" style="114" customWidth="1"/>
    <col min="8887" max="8887" width="16.85546875" style="114" customWidth="1"/>
    <col min="8888" max="8888" width="13" style="114" customWidth="1"/>
    <col min="8889" max="8889" width="16.42578125" style="114" customWidth="1"/>
    <col min="8890" max="8890" width="16.5703125" style="114" customWidth="1"/>
    <col min="8891" max="8891" width="16" style="114" customWidth="1"/>
    <col min="8892" max="8892" width="16.140625" style="114" customWidth="1"/>
    <col min="8893" max="8893" width="16" style="114" customWidth="1"/>
    <col min="8894" max="8894" width="12.7109375" style="114" customWidth="1"/>
    <col min="8895" max="8895" width="14" style="114" customWidth="1"/>
    <col min="8896" max="8896" width="9.140625" style="114"/>
    <col min="8897" max="8897" width="11.42578125" style="114" bestFit="1" customWidth="1"/>
    <col min="8898" max="9140" width="9.140625" style="114"/>
    <col min="9141" max="9141" width="72.5703125" style="114" customWidth="1"/>
    <col min="9142" max="9142" width="7.140625" style="114" customWidth="1"/>
    <col min="9143" max="9143" width="16.85546875" style="114" customWidth="1"/>
    <col min="9144" max="9144" width="13" style="114" customWidth="1"/>
    <col min="9145" max="9145" width="16.42578125" style="114" customWidth="1"/>
    <col min="9146" max="9146" width="16.5703125" style="114" customWidth="1"/>
    <col min="9147" max="9147" width="16" style="114" customWidth="1"/>
    <col min="9148" max="9148" width="16.140625" style="114" customWidth="1"/>
    <col min="9149" max="9149" width="16" style="114" customWidth="1"/>
    <col min="9150" max="9150" width="12.7109375" style="114" customWidth="1"/>
    <col min="9151" max="9151" width="14" style="114" customWidth="1"/>
    <col min="9152" max="9152" width="9.140625" style="114"/>
    <col min="9153" max="9153" width="11.42578125" style="114" bestFit="1" customWidth="1"/>
    <col min="9154" max="9396" width="9.140625" style="114"/>
    <col min="9397" max="9397" width="72.5703125" style="114" customWidth="1"/>
    <col min="9398" max="9398" width="7.140625" style="114" customWidth="1"/>
    <col min="9399" max="9399" width="16.85546875" style="114" customWidth="1"/>
    <col min="9400" max="9400" width="13" style="114" customWidth="1"/>
    <col min="9401" max="9401" width="16.42578125" style="114" customWidth="1"/>
    <col min="9402" max="9402" width="16.5703125" style="114" customWidth="1"/>
    <col min="9403" max="9403" width="16" style="114" customWidth="1"/>
    <col min="9404" max="9404" width="16.140625" style="114" customWidth="1"/>
    <col min="9405" max="9405" width="16" style="114" customWidth="1"/>
    <col min="9406" max="9406" width="12.7109375" style="114" customWidth="1"/>
    <col min="9407" max="9407" width="14" style="114" customWidth="1"/>
    <col min="9408" max="9408" width="9.140625" style="114"/>
    <col min="9409" max="9409" width="11.42578125" style="114" bestFit="1" customWidth="1"/>
    <col min="9410" max="9652" width="9.140625" style="114"/>
    <col min="9653" max="9653" width="72.5703125" style="114" customWidth="1"/>
    <col min="9654" max="9654" width="7.140625" style="114" customWidth="1"/>
    <col min="9655" max="9655" width="16.85546875" style="114" customWidth="1"/>
    <col min="9656" max="9656" width="13" style="114" customWidth="1"/>
    <col min="9657" max="9657" width="16.42578125" style="114" customWidth="1"/>
    <col min="9658" max="9658" width="16.5703125" style="114" customWidth="1"/>
    <col min="9659" max="9659" width="16" style="114" customWidth="1"/>
    <col min="9660" max="9660" width="16.140625" style="114" customWidth="1"/>
    <col min="9661" max="9661" width="16" style="114" customWidth="1"/>
    <col min="9662" max="9662" width="12.7109375" style="114" customWidth="1"/>
    <col min="9663" max="9663" width="14" style="114" customWidth="1"/>
    <col min="9664" max="9664" width="9.140625" style="114"/>
    <col min="9665" max="9665" width="11.42578125" style="114" bestFit="1" customWidth="1"/>
    <col min="9666" max="9908" width="9.140625" style="114"/>
    <col min="9909" max="9909" width="72.5703125" style="114" customWidth="1"/>
    <col min="9910" max="9910" width="7.140625" style="114" customWidth="1"/>
    <col min="9911" max="9911" width="16.85546875" style="114" customWidth="1"/>
    <col min="9912" max="9912" width="13" style="114" customWidth="1"/>
    <col min="9913" max="9913" width="16.42578125" style="114" customWidth="1"/>
    <col min="9914" max="9914" width="16.5703125" style="114" customWidth="1"/>
    <col min="9915" max="9915" width="16" style="114" customWidth="1"/>
    <col min="9916" max="9916" width="16.140625" style="114" customWidth="1"/>
    <col min="9917" max="9917" width="16" style="114" customWidth="1"/>
    <col min="9918" max="9918" width="12.7109375" style="114" customWidth="1"/>
    <col min="9919" max="9919" width="14" style="114" customWidth="1"/>
    <col min="9920" max="9920" width="9.140625" style="114"/>
    <col min="9921" max="9921" width="11.42578125" style="114" bestFit="1" customWidth="1"/>
    <col min="9922" max="10164" width="9.140625" style="114"/>
    <col min="10165" max="10165" width="72.5703125" style="114" customWidth="1"/>
    <col min="10166" max="10166" width="7.140625" style="114" customWidth="1"/>
    <col min="10167" max="10167" width="16.85546875" style="114" customWidth="1"/>
    <col min="10168" max="10168" width="13" style="114" customWidth="1"/>
    <col min="10169" max="10169" width="16.42578125" style="114" customWidth="1"/>
    <col min="10170" max="10170" width="16.5703125" style="114" customWidth="1"/>
    <col min="10171" max="10171" width="16" style="114" customWidth="1"/>
    <col min="10172" max="10172" width="16.140625" style="114" customWidth="1"/>
    <col min="10173" max="10173" width="16" style="114" customWidth="1"/>
    <col min="10174" max="10174" width="12.7109375" style="114" customWidth="1"/>
    <col min="10175" max="10175" width="14" style="114" customWidth="1"/>
    <col min="10176" max="10176" width="9.140625" style="114"/>
    <col min="10177" max="10177" width="11.42578125" style="114" bestFit="1" customWidth="1"/>
    <col min="10178" max="10420" width="9.140625" style="114"/>
    <col min="10421" max="10421" width="72.5703125" style="114" customWidth="1"/>
    <col min="10422" max="10422" width="7.140625" style="114" customWidth="1"/>
    <col min="10423" max="10423" width="16.85546875" style="114" customWidth="1"/>
    <col min="10424" max="10424" width="13" style="114" customWidth="1"/>
    <col min="10425" max="10425" width="16.42578125" style="114" customWidth="1"/>
    <col min="10426" max="10426" width="16.5703125" style="114" customWidth="1"/>
    <col min="10427" max="10427" width="16" style="114" customWidth="1"/>
    <col min="10428" max="10428" width="16.140625" style="114" customWidth="1"/>
    <col min="10429" max="10429" width="16" style="114" customWidth="1"/>
    <col min="10430" max="10430" width="12.7109375" style="114" customWidth="1"/>
    <col min="10431" max="10431" width="14" style="114" customWidth="1"/>
    <col min="10432" max="10432" width="9.140625" style="114"/>
    <col min="10433" max="10433" width="11.42578125" style="114" bestFit="1" customWidth="1"/>
    <col min="10434" max="10676" width="9.140625" style="114"/>
    <col min="10677" max="10677" width="72.5703125" style="114" customWidth="1"/>
    <col min="10678" max="10678" width="7.140625" style="114" customWidth="1"/>
    <col min="10679" max="10679" width="16.85546875" style="114" customWidth="1"/>
    <col min="10680" max="10680" width="13" style="114" customWidth="1"/>
    <col min="10681" max="10681" width="16.42578125" style="114" customWidth="1"/>
    <col min="10682" max="10682" width="16.5703125" style="114" customWidth="1"/>
    <col min="10683" max="10683" width="16" style="114" customWidth="1"/>
    <col min="10684" max="10684" width="16.140625" style="114" customWidth="1"/>
    <col min="10685" max="10685" width="16" style="114" customWidth="1"/>
    <col min="10686" max="10686" width="12.7109375" style="114" customWidth="1"/>
    <col min="10687" max="10687" width="14" style="114" customWidth="1"/>
    <col min="10688" max="10688" width="9.140625" style="114"/>
    <col min="10689" max="10689" width="11.42578125" style="114" bestFit="1" customWidth="1"/>
    <col min="10690" max="10932" width="9.140625" style="114"/>
    <col min="10933" max="10933" width="72.5703125" style="114" customWidth="1"/>
    <col min="10934" max="10934" width="7.140625" style="114" customWidth="1"/>
    <col min="10935" max="10935" width="16.85546875" style="114" customWidth="1"/>
    <col min="10936" max="10936" width="13" style="114" customWidth="1"/>
    <col min="10937" max="10937" width="16.42578125" style="114" customWidth="1"/>
    <col min="10938" max="10938" width="16.5703125" style="114" customWidth="1"/>
    <col min="10939" max="10939" width="16" style="114" customWidth="1"/>
    <col min="10940" max="10940" width="16.140625" style="114" customWidth="1"/>
    <col min="10941" max="10941" width="16" style="114" customWidth="1"/>
    <col min="10942" max="10942" width="12.7109375" style="114" customWidth="1"/>
    <col min="10943" max="10943" width="14" style="114" customWidth="1"/>
    <col min="10944" max="10944" width="9.140625" style="114"/>
    <col min="10945" max="10945" width="11.42578125" style="114" bestFit="1" customWidth="1"/>
    <col min="10946" max="11188" width="9.140625" style="114"/>
    <col min="11189" max="11189" width="72.5703125" style="114" customWidth="1"/>
    <col min="11190" max="11190" width="7.140625" style="114" customWidth="1"/>
    <col min="11191" max="11191" width="16.85546875" style="114" customWidth="1"/>
    <col min="11192" max="11192" width="13" style="114" customWidth="1"/>
    <col min="11193" max="11193" width="16.42578125" style="114" customWidth="1"/>
    <col min="11194" max="11194" width="16.5703125" style="114" customWidth="1"/>
    <col min="11195" max="11195" width="16" style="114" customWidth="1"/>
    <col min="11196" max="11196" width="16.140625" style="114" customWidth="1"/>
    <col min="11197" max="11197" width="16" style="114" customWidth="1"/>
    <col min="11198" max="11198" width="12.7109375" style="114" customWidth="1"/>
    <col min="11199" max="11199" width="14" style="114" customWidth="1"/>
    <col min="11200" max="11200" width="9.140625" style="114"/>
    <col min="11201" max="11201" width="11.42578125" style="114" bestFit="1" customWidth="1"/>
    <col min="11202" max="11444" width="9.140625" style="114"/>
    <col min="11445" max="11445" width="72.5703125" style="114" customWidth="1"/>
    <col min="11446" max="11446" width="7.140625" style="114" customWidth="1"/>
    <col min="11447" max="11447" width="16.85546875" style="114" customWidth="1"/>
    <col min="11448" max="11448" width="13" style="114" customWidth="1"/>
    <col min="11449" max="11449" width="16.42578125" style="114" customWidth="1"/>
    <col min="11450" max="11450" width="16.5703125" style="114" customWidth="1"/>
    <col min="11451" max="11451" width="16" style="114" customWidth="1"/>
    <col min="11452" max="11452" width="16.140625" style="114" customWidth="1"/>
    <col min="11453" max="11453" width="16" style="114" customWidth="1"/>
    <col min="11454" max="11454" width="12.7109375" style="114" customWidth="1"/>
    <col min="11455" max="11455" width="14" style="114" customWidth="1"/>
    <col min="11456" max="11456" width="9.140625" style="114"/>
    <col min="11457" max="11457" width="11.42578125" style="114" bestFit="1" customWidth="1"/>
    <col min="11458" max="11700" width="9.140625" style="114"/>
    <col min="11701" max="11701" width="72.5703125" style="114" customWidth="1"/>
    <col min="11702" max="11702" width="7.140625" style="114" customWidth="1"/>
    <col min="11703" max="11703" width="16.85546875" style="114" customWidth="1"/>
    <col min="11704" max="11704" width="13" style="114" customWidth="1"/>
    <col min="11705" max="11705" width="16.42578125" style="114" customWidth="1"/>
    <col min="11706" max="11706" width="16.5703125" style="114" customWidth="1"/>
    <col min="11707" max="11707" width="16" style="114" customWidth="1"/>
    <col min="11708" max="11708" width="16.140625" style="114" customWidth="1"/>
    <col min="11709" max="11709" width="16" style="114" customWidth="1"/>
    <col min="11710" max="11710" width="12.7109375" style="114" customWidth="1"/>
    <col min="11711" max="11711" width="14" style="114" customWidth="1"/>
    <col min="11712" max="11712" width="9.140625" style="114"/>
    <col min="11713" max="11713" width="11.42578125" style="114" bestFit="1" customWidth="1"/>
    <col min="11714" max="11956" width="9.140625" style="114"/>
    <col min="11957" max="11957" width="72.5703125" style="114" customWidth="1"/>
    <col min="11958" max="11958" width="7.140625" style="114" customWidth="1"/>
    <col min="11959" max="11959" width="16.85546875" style="114" customWidth="1"/>
    <col min="11960" max="11960" width="13" style="114" customWidth="1"/>
    <col min="11961" max="11961" width="16.42578125" style="114" customWidth="1"/>
    <col min="11962" max="11962" width="16.5703125" style="114" customWidth="1"/>
    <col min="11963" max="11963" width="16" style="114" customWidth="1"/>
    <col min="11964" max="11964" width="16.140625" style="114" customWidth="1"/>
    <col min="11965" max="11965" width="16" style="114" customWidth="1"/>
    <col min="11966" max="11966" width="12.7109375" style="114" customWidth="1"/>
    <col min="11967" max="11967" width="14" style="114" customWidth="1"/>
    <col min="11968" max="11968" width="9.140625" style="114"/>
    <col min="11969" max="11969" width="11.42578125" style="114" bestFit="1" customWidth="1"/>
    <col min="11970" max="12212" width="9.140625" style="114"/>
    <col min="12213" max="12213" width="72.5703125" style="114" customWidth="1"/>
    <col min="12214" max="12214" width="7.140625" style="114" customWidth="1"/>
    <col min="12215" max="12215" width="16.85546875" style="114" customWidth="1"/>
    <col min="12216" max="12216" width="13" style="114" customWidth="1"/>
    <col min="12217" max="12217" width="16.42578125" style="114" customWidth="1"/>
    <col min="12218" max="12218" width="16.5703125" style="114" customWidth="1"/>
    <col min="12219" max="12219" width="16" style="114" customWidth="1"/>
    <col min="12220" max="12220" width="16.140625" style="114" customWidth="1"/>
    <col min="12221" max="12221" width="16" style="114" customWidth="1"/>
    <col min="12222" max="12222" width="12.7109375" style="114" customWidth="1"/>
    <col min="12223" max="12223" width="14" style="114" customWidth="1"/>
    <col min="12224" max="12224" width="9.140625" style="114"/>
    <col min="12225" max="12225" width="11.42578125" style="114" bestFit="1" customWidth="1"/>
    <col min="12226" max="12468" width="9.140625" style="114"/>
    <col min="12469" max="12469" width="72.5703125" style="114" customWidth="1"/>
    <col min="12470" max="12470" width="7.140625" style="114" customWidth="1"/>
    <col min="12471" max="12471" width="16.85546875" style="114" customWidth="1"/>
    <col min="12472" max="12472" width="13" style="114" customWidth="1"/>
    <col min="12473" max="12473" width="16.42578125" style="114" customWidth="1"/>
    <col min="12474" max="12474" width="16.5703125" style="114" customWidth="1"/>
    <col min="12475" max="12475" width="16" style="114" customWidth="1"/>
    <col min="12476" max="12476" width="16.140625" style="114" customWidth="1"/>
    <col min="12477" max="12477" width="16" style="114" customWidth="1"/>
    <col min="12478" max="12478" width="12.7109375" style="114" customWidth="1"/>
    <col min="12479" max="12479" width="14" style="114" customWidth="1"/>
    <col min="12480" max="12480" width="9.140625" style="114"/>
    <col min="12481" max="12481" width="11.42578125" style="114" bestFit="1" customWidth="1"/>
    <col min="12482" max="12724" width="9.140625" style="114"/>
    <col min="12725" max="12725" width="72.5703125" style="114" customWidth="1"/>
    <col min="12726" max="12726" width="7.140625" style="114" customWidth="1"/>
    <col min="12727" max="12727" width="16.85546875" style="114" customWidth="1"/>
    <col min="12728" max="12728" width="13" style="114" customWidth="1"/>
    <col min="12729" max="12729" width="16.42578125" style="114" customWidth="1"/>
    <col min="12730" max="12730" width="16.5703125" style="114" customWidth="1"/>
    <col min="12731" max="12731" width="16" style="114" customWidth="1"/>
    <col min="12732" max="12732" width="16.140625" style="114" customWidth="1"/>
    <col min="12733" max="12733" width="16" style="114" customWidth="1"/>
    <col min="12734" max="12734" width="12.7109375" style="114" customWidth="1"/>
    <col min="12735" max="12735" width="14" style="114" customWidth="1"/>
    <col min="12736" max="12736" width="9.140625" style="114"/>
    <col min="12737" max="12737" width="11.42578125" style="114" bestFit="1" customWidth="1"/>
    <col min="12738" max="12980" width="9.140625" style="114"/>
    <col min="12981" max="12981" width="72.5703125" style="114" customWidth="1"/>
    <col min="12982" max="12982" width="7.140625" style="114" customWidth="1"/>
    <col min="12983" max="12983" width="16.85546875" style="114" customWidth="1"/>
    <col min="12984" max="12984" width="13" style="114" customWidth="1"/>
    <col min="12985" max="12985" width="16.42578125" style="114" customWidth="1"/>
    <col min="12986" max="12986" width="16.5703125" style="114" customWidth="1"/>
    <col min="12987" max="12987" width="16" style="114" customWidth="1"/>
    <col min="12988" max="12988" width="16.140625" style="114" customWidth="1"/>
    <col min="12989" max="12989" width="16" style="114" customWidth="1"/>
    <col min="12990" max="12990" width="12.7109375" style="114" customWidth="1"/>
    <col min="12991" max="12991" width="14" style="114" customWidth="1"/>
    <col min="12992" max="12992" width="9.140625" style="114"/>
    <col min="12993" max="12993" width="11.42578125" style="114" bestFit="1" customWidth="1"/>
    <col min="12994" max="13236" width="9.140625" style="114"/>
    <col min="13237" max="13237" width="72.5703125" style="114" customWidth="1"/>
    <col min="13238" max="13238" width="7.140625" style="114" customWidth="1"/>
    <col min="13239" max="13239" width="16.85546875" style="114" customWidth="1"/>
    <col min="13240" max="13240" width="13" style="114" customWidth="1"/>
    <col min="13241" max="13241" width="16.42578125" style="114" customWidth="1"/>
    <col min="13242" max="13242" width="16.5703125" style="114" customWidth="1"/>
    <col min="13243" max="13243" width="16" style="114" customWidth="1"/>
    <col min="13244" max="13244" width="16.140625" style="114" customWidth="1"/>
    <col min="13245" max="13245" width="16" style="114" customWidth="1"/>
    <col min="13246" max="13246" width="12.7109375" style="114" customWidth="1"/>
    <col min="13247" max="13247" width="14" style="114" customWidth="1"/>
    <col min="13248" max="13248" width="9.140625" style="114"/>
    <col min="13249" max="13249" width="11.42578125" style="114" bestFit="1" customWidth="1"/>
    <col min="13250" max="13492" width="9.140625" style="114"/>
    <col min="13493" max="13493" width="72.5703125" style="114" customWidth="1"/>
    <col min="13494" max="13494" width="7.140625" style="114" customWidth="1"/>
    <col min="13495" max="13495" width="16.85546875" style="114" customWidth="1"/>
    <col min="13496" max="13496" width="13" style="114" customWidth="1"/>
    <col min="13497" max="13497" width="16.42578125" style="114" customWidth="1"/>
    <col min="13498" max="13498" width="16.5703125" style="114" customWidth="1"/>
    <col min="13499" max="13499" width="16" style="114" customWidth="1"/>
    <col min="13500" max="13500" width="16.140625" style="114" customWidth="1"/>
    <col min="13501" max="13501" width="16" style="114" customWidth="1"/>
    <col min="13502" max="13502" width="12.7109375" style="114" customWidth="1"/>
    <col min="13503" max="13503" width="14" style="114" customWidth="1"/>
    <col min="13504" max="13504" width="9.140625" style="114"/>
    <col min="13505" max="13505" width="11.42578125" style="114" bestFit="1" customWidth="1"/>
    <col min="13506" max="13748" width="9.140625" style="114"/>
    <col min="13749" max="13749" width="72.5703125" style="114" customWidth="1"/>
    <col min="13750" max="13750" width="7.140625" style="114" customWidth="1"/>
    <col min="13751" max="13751" width="16.85546875" style="114" customWidth="1"/>
    <col min="13752" max="13752" width="13" style="114" customWidth="1"/>
    <col min="13753" max="13753" width="16.42578125" style="114" customWidth="1"/>
    <col min="13754" max="13754" width="16.5703125" style="114" customWidth="1"/>
    <col min="13755" max="13755" width="16" style="114" customWidth="1"/>
    <col min="13756" max="13756" width="16.140625" style="114" customWidth="1"/>
    <col min="13757" max="13757" width="16" style="114" customWidth="1"/>
    <col min="13758" max="13758" width="12.7109375" style="114" customWidth="1"/>
    <col min="13759" max="13759" width="14" style="114" customWidth="1"/>
    <col min="13760" max="13760" width="9.140625" style="114"/>
    <col min="13761" max="13761" width="11.42578125" style="114" bestFit="1" customWidth="1"/>
    <col min="13762" max="14004" width="9.140625" style="114"/>
    <col min="14005" max="14005" width="72.5703125" style="114" customWidth="1"/>
    <col min="14006" max="14006" width="7.140625" style="114" customWidth="1"/>
    <col min="14007" max="14007" width="16.85546875" style="114" customWidth="1"/>
    <col min="14008" max="14008" width="13" style="114" customWidth="1"/>
    <col min="14009" max="14009" width="16.42578125" style="114" customWidth="1"/>
    <col min="14010" max="14010" width="16.5703125" style="114" customWidth="1"/>
    <col min="14011" max="14011" width="16" style="114" customWidth="1"/>
    <col min="14012" max="14012" width="16.140625" style="114" customWidth="1"/>
    <col min="14013" max="14013" width="16" style="114" customWidth="1"/>
    <col min="14014" max="14014" width="12.7109375" style="114" customWidth="1"/>
    <col min="14015" max="14015" width="14" style="114" customWidth="1"/>
    <col min="14016" max="14016" width="9.140625" style="114"/>
    <col min="14017" max="14017" width="11.42578125" style="114" bestFit="1" customWidth="1"/>
    <col min="14018" max="14260" width="9.140625" style="114"/>
    <col min="14261" max="14261" width="72.5703125" style="114" customWidth="1"/>
    <col min="14262" max="14262" width="7.140625" style="114" customWidth="1"/>
    <col min="14263" max="14263" width="16.85546875" style="114" customWidth="1"/>
    <col min="14264" max="14264" width="13" style="114" customWidth="1"/>
    <col min="14265" max="14265" width="16.42578125" style="114" customWidth="1"/>
    <col min="14266" max="14266" width="16.5703125" style="114" customWidth="1"/>
    <col min="14267" max="14267" width="16" style="114" customWidth="1"/>
    <col min="14268" max="14268" width="16.140625" style="114" customWidth="1"/>
    <col min="14269" max="14269" width="16" style="114" customWidth="1"/>
    <col min="14270" max="14270" width="12.7109375" style="114" customWidth="1"/>
    <col min="14271" max="14271" width="14" style="114" customWidth="1"/>
    <col min="14272" max="14272" width="9.140625" style="114"/>
    <col min="14273" max="14273" width="11.42578125" style="114" bestFit="1" customWidth="1"/>
    <col min="14274" max="14516" width="9.140625" style="114"/>
    <col min="14517" max="14517" width="72.5703125" style="114" customWidth="1"/>
    <col min="14518" max="14518" width="7.140625" style="114" customWidth="1"/>
    <col min="14519" max="14519" width="16.85546875" style="114" customWidth="1"/>
    <col min="14520" max="14520" width="13" style="114" customWidth="1"/>
    <col min="14521" max="14521" width="16.42578125" style="114" customWidth="1"/>
    <col min="14522" max="14522" width="16.5703125" style="114" customWidth="1"/>
    <col min="14523" max="14523" width="16" style="114" customWidth="1"/>
    <col min="14524" max="14524" width="16.140625" style="114" customWidth="1"/>
    <col min="14525" max="14525" width="16" style="114" customWidth="1"/>
    <col min="14526" max="14526" width="12.7109375" style="114" customWidth="1"/>
    <col min="14527" max="14527" width="14" style="114" customWidth="1"/>
    <col min="14528" max="14528" width="9.140625" style="114"/>
    <col min="14529" max="14529" width="11.42578125" style="114" bestFit="1" customWidth="1"/>
    <col min="14530" max="14772" width="9.140625" style="114"/>
    <col min="14773" max="14773" width="72.5703125" style="114" customWidth="1"/>
    <col min="14774" max="14774" width="7.140625" style="114" customWidth="1"/>
    <col min="14775" max="14775" width="16.85546875" style="114" customWidth="1"/>
    <col min="14776" max="14776" width="13" style="114" customWidth="1"/>
    <col min="14777" max="14777" width="16.42578125" style="114" customWidth="1"/>
    <col min="14778" max="14778" width="16.5703125" style="114" customWidth="1"/>
    <col min="14779" max="14779" width="16" style="114" customWidth="1"/>
    <col min="14780" max="14780" width="16.140625" style="114" customWidth="1"/>
    <col min="14781" max="14781" width="16" style="114" customWidth="1"/>
    <col min="14782" max="14782" width="12.7109375" style="114" customWidth="1"/>
    <col min="14783" max="14783" width="14" style="114" customWidth="1"/>
    <col min="14784" max="14784" width="9.140625" style="114"/>
    <col min="14785" max="14785" width="11.42578125" style="114" bestFit="1" customWidth="1"/>
    <col min="14786" max="15028" width="9.140625" style="114"/>
    <col min="15029" max="15029" width="72.5703125" style="114" customWidth="1"/>
    <col min="15030" max="15030" width="7.140625" style="114" customWidth="1"/>
    <col min="15031" max="15031" width="16.85546875" style="114" customWidth="1"/>
    <col min="15032" max="15032" width="13" style="114" customWidth="1"/>
    <col min="15033" max="15033" width="16.42578125" style="114" customWidth="1"/>
    <col min="15034" max="15034" width="16.5703125" style="114" customWidth="1"/>
    <col min="15035" max="15035" width="16" style="114" customWidth="1"/>
    <col min="15036" max="15036" width="16.140625" style="114" customWidth="1"/>
    <col min="15037" max="15037" width="16" style="114" customWidth="1"/>
    <col min="15038" max="15038" width="12.7109375" style="114" customWidth="1"/>
    <col min="15039" max="15039" width="14" style="114" customWidth="1"/>
    <col min="15040" max="15040" width="9.140625" style="114"/>
    <col min="15041" max="15041" width="11.42578125" style="114" bestFit="1" customWidth="1"/>
    <col min="15042" max="15284" width="9.140625" style="114"/>
    <col min="15285" max="15285" width="72.5703125" style="114" customWidth="1"/>
    <col min="15286" max="15286" width="7.140625" style="114" customWidth="1"/>
    <col min="15287" max="15287" width="16.85546875" style="114" customWidth="1"/>
    <col min="15288" max="15288" width="13" style="114" customWidth="1"/>
    <col min="15289" max="15289" width="16.42578125" style="114" customWidth="1"/>
    <col min="15290" max="15290" width="16.5703125" style="114" customWidth="1"/>
    <col min="15291" max="15291" width="16" style="114" customWidth="1"/>
    <col min="15292" max="15292" width="16.140625" style="114" customWidth="1"/>
    <col min="15293" max="15293" width="16" style="114" customWidth="1"/>
    <col min="15294" max="15294" width="12.7109375" style="114" customWidth="1"/>
    <col min="15295" max="15295" width="14" style="114" customWidth="1"/>
    <col min="15296" max="15296" width="9.140625" style="114"/>
    <col min="15297" max="15297" width="11.42578125" style="114" bestFit="1" customWidth="1"/>
    <col min="15298" max="15540" width="9.140625" style="114"/>
    <col min="15541" max="15541" width="72.5703125" style="114" customWidth="1"/>
    <col min="15542" max="15542" width="7.140625" style="114" customWidth="1"/>
    <col min="15543" max="15543" width="16.85546875" style="114" customWidth="1"/>
    <col min="15544" max="15544" width="13" style="114" customWidth="1"/>
    <col min="15545" max="15545" width="16.42578125" style="114" customWidth="1"/>
    <col min="15546" max="15546" width="16.5703125" style="114" customWidth="1"/>
    <col min="15547" max="15547" width="16" style="114" customWidth="1"/>
    <col min="15548" max="15548" width="16.140625" style="114" customWidth="1"/>
    <col min="15549" max="15549" width="16" style="114" customWidth="1"/>
    <col min="15550" max="15550" width="12.7109375" style="114" customWidth="1"/>
    <col min="15551" max="15551" width="14" style="114" customWidth="1"/>
    <col min="15552" max="15552" width="9.140625" style="114"/>
    <col min="15553" max="15553" width="11.42578125" style="114" bestFit="1" customWidth="1"/>
    <col min="15554" max="15796" width="9.140625" style="114"/>
    <col min="15797" max="15797" width="72.5703125" style="114" customWidth="1"/>
    <col min="15798" max="15798" width="7.140625" style="114" customWidth="1"/>
    <col min="15799" max="15799" width="16.85546875" style="114" customWidth="1"/>
    <col min="15800" max="15800" width="13" style="114" customWidth="1"/>
    <col min="15801" max="15801" width="16.42578125" style="114" customWidth="1"/>
    <col min="15802" max="15802" width="16.5703125" style="114" customWidth="1"/>
    <col min="15803" max="15803" width="16" style="114" customWidth="1"/>
    <col min="15804" max="15804" width="16.140625" style="114" customWidth="1"/>
    <col min="15805" max="15805" width="16" style="114" customWidth="1"/>
    <col min="15806" max="15806" width="12.7109375" style="114" customWidth="1"/>
    <col min="15807" max="15807" width="14" style="114" customWidth="1"/>
    <col min="15808" max="15808" width="9.140625" style="114"/>
    <col min="15809" max="15809" width="11.42578125" style="114" bestFit="1" customWidth="1"/>
    <col min="15810" max="16384" width="9.140625" style="114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121" t="s">
        <v>1</v>
      </c>
      <c r="E2" s="121"/>
      <c r="F2" s="121"/>
      <c r="G2" s="121"/>
      <c r="H2" s="121"/>
      <c r="I2" s="121"/>
    </row>
    <row r="3" spans="1:9" ht="17.25" customHeight="1" x14ac:dyDescent="0.3">
      <c r="A3" s="7" t="s">
        <v>2</v>
      </c>
      <c r="B3" s="1"/>
      <c r="C3" s="2"/>
      <c r="D3" s="122" t="s">
        <v>3</v>
      </c>
      <c r="E3" s="122"/>
      <c r="F3" s="122"/>
      <c r="G3" s="122"/>
      <c r="H3" s="122"/>
      <c r="I3" s="122"/>
    </row>
    <row r="4" spans="1:9" ht="49.5" customHeight="1" x14ac:dyDescent="0.3">
      <c r="A4" s="8" t="s">
        <v>4</v>
      </c>
      <c r="B4" s="1"/>
      <c r="C4" s="2"/>
      <c r="D4" s="123" t="s">
        <v>5</v>
      </c>
      <c r="E4" s="123"/>
      <c r="F4" s="123"/>
      <c r="G4" s="123"/>
      <c r="H4" s="123"/>
      <c r="I4" s="123"/>
    </row>
    <row r="5" spans="1:9" ht="22.15" customHeight="1" x14ac:dyDescent="0.3">
      <c r="A5" s="9" t="s">
        <v>6</v>
      </c>
      <c r="B5" s="10"/>
      <c r="C5" s="2"/>
      <c r="D5" s="124" t="s">
        <v>7</v>
      </c>
      <c r="E5" s="124"/>
      <c r="F5" s="124"/>
      <c r="G5" s="124"/>
      <c r="H5" s="124"/>
      <c r="I5" s="124"/>
    </row>
    <row r="6" spans="1:9" ht="13.15" customHeight="1" x14ac:dyDescent="0.3">
      <c r="A6" s="11" t="s">
        <v>8</v>
      </c>
      <c r="B6" s="1"/>
      <c r="C6" s="2"/>
      <c r="D6" s="125" t="s">
        <v>8</v>
      </c>
      <c r="E6" s="125"/>
      <c r="F6" s="125"/>
      <c r="G6" s="125"/>
      <c r="H6" s="125"/>
      <c r="I6" s="125"/>
    </row>
    <row r="7" spans="1:9" ht="16.899999999999999" customHeight="1" x14ac:dyDescent="0.3">
      <c r="A7" s="13" t="s">
        <v>9</v>
      </c>
      <c r="B7" s="1"/>
      <c r="C7" s="2"/>
      <c r="D7" s="14" t="s">
        <v>10</v>
      </c>
      <c r="E7" s="14"/>
      <c r="F7" s="14"/>
      <c r="G7" s="12"/>
      <c r="H7" s="12"/>
      <c r="I7" s="12"/>
    </row>
    <row r="8" spans="1:9" ht="16.899999999999999" customHeight="1" x14ac:dyDescent="0.3">
      <c r="A8" s="13" t="s">
        <v>119</v>
      </c>
      <c r="B8" s="1"/>
      <c r="C8" s="2"/>
      <c r="D8" s="14" t="s">
        <v>11</v>
      </c>
      <c r="E8" s="15"/>
      <c r="F8" s="15"/>
      <c r="G8" s="12"/>
      <c r="H8" s="12"/>
      <c r="I8" s="12"/>
    </row>
    <row r="9" spans="1:9" ht="16.899999999999999" customHeight="1" x14ac:dyDescent="0.3">
      <c r="A9" s="13" t="s">
        <v>12</v>
      </c>
      <c r="B9" s="1"/>
      <c r="C9" s="2"/>
      <c r="D9" s="14" t="s">
        <v>13</v>
      </c>
      <c r="E9" s="16" t="s">
        <v>14</v>
      </c>
      <c r="F9" s="15">
        <v>45231</v>
      </c>
      <c r="G9" s="12"/>
      <c r="H9" s="12"/>
      <c r="I9" s="12"/>
    </row>
    <row r="10" spans="1:9" ht="16.899999999999999" customHeight="1" x14ac:dyDescent="0.3">
      <c r="A10" s="13" t="s">
        <v>15</v>
      </c>
      <c r="B10" s="1"/>
      <c r="C10" s="2"/>
      <c r="D10" s="118" t="s">
        <v>16</v>
      </c>
      <c r="E10" s="119"/>
      <c r="F10" s="120"/>
      <c r="G10" s="12"/>
      <c r="H10" s="12"/>
      <c r="I10" s="12"/>
    </row>
    <row r="11" spans="1:9" ht="16.899999999999999" customHeight="1" x14ac:dyDescent="0.3">
      <c r="A11" s="126" t="s">
        <v>17</v>
      </c>
      <c r="B11" s="126"/>
      <c r="C11" s="126"/>
      <c r="D11" s="126"/>
      <c r="E11" s="126"/>
      <c r="F11" s="126"/>
      <c r="G11" s="126"/>
      <c r="H11" s="126"/>
      <c r="I11" s="126"/>
    </row>
    <row r="12" spans="1:9" ht="49.5" customHeight="1" x14ac:dyDescent="0.3">
      <c r="A12" s="127" t="s">
        <v>18</v>
      </c>
      <c r="B12" s="127"/>
      <c r="C12" s="127"/>
      <c r="D12" s="127"/>
      <c r="E12" s="127"/>
      <c r="F12" s="127"/>
      <c r="G12" s="127"/>
      <c r="H12" s="127"/>
      <c r="I12" s="127"/>
    </row>
    <row r="13" spans="1:9" ht="13.15" customHeight="1" x14ac:dyDescent="0.3">
      <c r="A13" s="128" t="s">
        <v>19</v>
      </c>
      <c r="B13" s="128"/>
      <c r="C13" s="128"/>
      <c r="D13" s="128"/>
      <c r="E13" s="128"/>
      <c r="F13" s="128"/>
      <c r="G13" s="128"/>
      <c r="H13" s="128"/>
      <c r="I13" s="128"/>
    </row>
    <row r="14" spans="1:9" ht="20.45" customHeight="1" x14ac:dyDescent="0.3">
      <c r="A14" s="129" t="s">
        <v>20</v>
      </c>
      <c r="B14" s="129"/>
      <c r="C14" s="129"/>
      <c r="D14" s="129"/>
      <c r="E14" s="129"/>
      <c r="F14" s="129"/>
      <c r="G14" s="129"/>
      <c r="H14" s="129"/>
      <c r="I14" s="129"/>
    </row>
    <row r="15" spans="1:9" ht="15" customHeight="1" x14ac:dyDescent="0.3">
      <c r="A15" s="17"/>
      <c r="B15" s="18"/>
      <c r="C15" s="18"/>
      <c r="D15" s="18"/>
      <c r="E15" s="18"/>
      <c r="H15" s="19"/>
      <c r="I15" s="6" t="s">
        <v>21</v>
      </c>
    </row>
    <row r="16" spans="1:9" ht="20.45" customHeight="1" x14ac:dyDescent="0.3">
      <c r="A16" s="130" t="s">
        <v>22</v>
      </c>
      <c r="B16" s="130" t="s">
        <v>23</v>
      </c>
      <c r="C16" s="130" t="s">
        <v>24</v>
      </c>
      <c r="D16" s="130" t="s">
        <v>25</v>
      </c>
      <c r="E16" s="131" t="s">
        <v>26</v>
      </c>
      <c r="F16" s="132" t="s">
        <v>27</v>
      </c>
      <c r="G16" s="132"/>
      <c r="H16" s="132"/>
      <c r="I16" s="132"/>
    </row>
    <row r="17" spans="1:9" ht="34.5" customHeight="1" x14ac:dyDescent="0.3">
      <c r="A17" s="130"/>
      <c r="B17" s="130"/>
      <c r="C17" s="130"/>
      <c r="D17" s="130"/>
      <c r="E17" s="131"/>
      <c r="F17" s="20" t="s">
        <v>28</v>
      </c>
      <c r="G17" s="21" t="s">
        <v>29</v>
      </c>
      <c r="H17" s="21" t="s">
        <v>30</v>
      </c>
      <c r="I17" s="21" t="s">
        <v>31</v>
      </c>
    </row>
    <row r="18" spans="1:9" x14ac:dyDescent="0.3">
      <c r="A18" s="22" t="s">
        <v>32</v>
      </c>
      <c r="B18" s="22" t="s">
        <v>33</v>
      </c>
      <c r="C18" s="22">
        <v>3</v>
      </c>
      <c r="D18" s="22">
        <v>4</v>
      </c>
      <c r="E18" s="23">
        <v>5</v>
      </c>
      <c r="F18" s="24">
        <v>6</v>
      </c>
      <c r="G18" s="25">
        <v>7</v>
      </c>
      <c r="H18" s="25">
        <v>8</v>
      </c>
      <c r="I18" s="25">
        <v>9</v>
      </c>
    </row>
    <row r="19" spans="1:9" s="113" customFormat="1" ht="14.45" customHeight="1" x14ac:dyDescent="0.3">
      <c r="A19" s="134" t="s">
        <v>34</v>
      </c>
      <c r="B19" s="135"/>
      <c r="C19" s="135"/>
      <c r="D19" s="135"/>
      <c r="E19" s="135"/>
      <c r="F19" s="135"/>
      <c r="G19" s="135"/>
      <c r="H19" s="135"/>
      <c r="I19" s="136"/>
    </row>
    <row r="20" spans="1:9" s="113" customFormat="1" ht="16.149999999999999" customHeight="1" x14ac:dyDescent="0.3">
      <c r="A20" s="134" t="s">
        <v>35</v>
      </c>
      <c r="B20" s="135"/>
      <c r="C20" s="135"/>
      <c r="D20" s="135"/>
      <c r="E20" s="135"/>
      <c r="F20" s="135"/>
      <c r="G20" s="135"/>
      <c r="H20" s="135"/>
      <c r="I20" s="136"/>
    </row>
    <row r="21" spans="1:9" s="113" customFormat="1" ht="33" customHeight="1" x14ac:dyDescent="0.3">
      <c r="A21" s="26" t="s">
        <v>36</v>
      </c>
      <c r="B21" s="27" t="s">
        <v>37</v>
      </c>
      <c r="C21" s="28">
        <f>C22+C23</f>
        <v>363964630.81</v>
      </c>
      <c r="D21" s="28">
        <v>0</v>
      </c>
      <c r="E21" s="29">
        <f t="shared" ref="E21:E35" si="0">F21+G21+H21+I21</f>
        <v>465357039.04000002</v>
      </c>
      <c r="F21" s="28">
        <f>F22+F23</f>
        <v>86119045.409999996</v>
      </c>
      <c r="G21" s="28">
        <f>G22+G23</f>
        <v>109689008.39</v>
      </c>
      <c r="H21" s="28">
        <f>H22+H23</f>
        <v>128901816.30999999</v>
      </c>
      <c r="I21" s="28">
        <f>I22+I23</f>
        <v>140647168.93000001</v>
      </c>
    </row>
    <row r="22" spans="1:9" s="113" customFormat="1" ht="32.25" customHeight="1" x14ac:dyDescent="0.3">
      <c r="A22" s="30" t="s">
        <v>38</v>
      </c>
      <c r="B22" s="31" t="s">
        <v>39</v>
      </c>
      <c r="C22" s="32">
        <f>326618100.73+15000000+22346530.08</f>
        <v>363964630.81</v>
      </c>
      <c r="D22" s="32" t="s">
        <v>40</v>
      </c>
      <c r="E22" s="29">
        <f t="shared" si="0"/>
        <v>465357039.04000002</v>
      </c>
      <c r="F22" s="33">
        <v>86119045.409999996</v>
      </c>
      <c r="G22" s="33">
        <f>86119045.41+29944944.48-6374981.5</f>
        <v>109689008.39</v>
      </c>
      <c r="H22" s="33">
        <f>86119045.41+29944944.48-874981.5+22263928.06-8551120.14</f>
        <v>128901816.30999999</v>
      </c>
      <c r="I22" s="33">
        <f>86119045.41+7249962.98+22482385.18-8551120.14+33346895.5</f>
        <v>140647168.93000001</v>
      </c>
    </row>
    <row r="23" spans="1:9" s="113" customFormat="1" x14ac:dyDescent="0.3">
      <c r="A23" s="34" t="s">
        <v>41</v>
      </c>
      <c r="B23" s="35" t="s">
        <v>42</v>
      </c>
      <c r="C23" s="36"/>
      <c r="D23" s="36" t="s">
        <v>40</v>
      </c>
      <c r="E23" s="29">
        <f t="shared" si="0"/>
        <v>0</v>
      </c>
      <c r="F23" s="37">
        <v>0</v>
      </c>
      <c r="G23" s="38">
        <v>0</v>
      </c>
      <c r="H23" s="38">
        <v>0</v>
      </c>
      <c r="I23" s="38">
        <v>0</v>
      </c>
    </row>
    <row r="24" spans="1:9" s="113" customFormat="1" ht="95.25" customHeight="1" x14ac:dyDescent="0.3">
      <c r="A24" s="39" t="s">
        <v>43</v>
      </c>
      <c r="B24" s="40" t="s">
        <v>44</v>
      </c>
      <c r="C24" s="41">
        <v>45384183</v>
      </c>
      <c r="D24" s="42" t="str">
        <f>D25</f>
        <v>Х</v>
      </c>
      <c r="E24" s="43">
        <f t="shared" si="0"/>
        <v>52976768</v>
      </c>
      <c r="F24" s="41">
        <f>F25</f>
        <v>17155724</v>
      </c>
      <c r="G24" s="41">
        <f>G25</f>
        <v>11075050</v>
      </c>
      <c r="H24" s="41">
        <f>H25</f>
        <v>12308270</v>
      </c>
      <c r="I24" s="41">
        <f>I25</f>
        <v>12437724</v>
      </c>
    </row>
    <row r="25" spans="1:9" s="113" customFormat="1" ht="36" customHeight="1" x14ac:dyDescent="0.3">
      <c r="A25" s="44" t="s">
        <v>45</v>
      </c>
      <c r="B25" s="45" t="s">
        <v>46</v>
      </c>
      <c r="C25" s="46">
        <v>44931753</v>
      </c>
      <c r="D25" s="46" t="s">
        <v>40</v>
      </c>
      <c r="E25" s="43">
        <f t="shared" si="0"/>
        <v>52976768</v>
      </c>
      <c r="F25" s="46">
        <v>17155724</v>
      </c>
      <c r="G25" s="46">
        <v>11075050</v>
      </c>
      <c r="H25" s="46">
        <v>12308270</v>
      </c>
      <c r="I25" s="46">
        <v>12437724</v>
      </c>
    </row>
    <row r="26" spans="1:9" s="113" customFormat="1" x14ac:dyDescent="0.3">
      <c r="A26" s="47" t="s">
        <v>47</v>
      </c>
      <c r="B26" s="48">
        <v>1030</v>
      </c>
      <c r="C26" s="28">
        <f>C27+C28+C29+C30+C31+C32+C33+C34+C35</f>
        <v>8820256</v>
      </c>
      <c r="D26" s="28">
        <v>0</v>
      </c>
      <c r="E26" s="28">
        <f t="shared" si="0"/>
        <v>6297905</v>
      </c>
      <c r="F26" s="28">
        <f>F27+F28+F29+F30+F31+F32+F33+F34+F35</f>
        <v>1574477.75</v>
      </c>
      <c r="G26" s="28">
        <f>G27+G28+G29+G30+G31+G32+G33+G34+G35</f>
        <v>1574475.75</v>
      </c>
      <c r="H26" s="28">
        <f>H27+H28+H29+H30+H31+H32+H33+H34+H35</f>
        <v>1574475.75</v>
      </c>
      <c r="I26" s="28">
        <f>I27+I28+I29+I30+I31+I32+I33+I34+I35</f>
        <v>1574475.75</v>
      </c>
    </row>
    <row r="27" spans="1:9" s="113" customFormat="1" ht="32.25" x14ac:dyDescent="0.3">
      <c r="A27" s="49" t="s">
        <v>48</v>
      </c>
      <c r="B27" s="50">
        <v>1031</v>
      </c>
      <c r="C27" s="51">
        <v>0</v>
      </c>
      <c r="D27" s="51" t="s">
        <v>40</v>
      </c>
      <c r="E27" s="28">
        <f t="shared" si="0"/>
        <v>0</v>
      </c>
      <c r="F27" s="51">
        <v>0</v>
      </c>
      <c r="G27" s="52">
        <v>0</v>
      </c>
      <c r="H27" s="52">
        <v>0</v>
      </c>
      <c r="I27" s="52">
        <v>0</v>
      </c>
    </row>
    <row r="28" spans="1:9" s="113" customFormat="1" ht="32.25" x14ac:dyDescent="0.3">
      <c r="A28" s="49" t="s">
        <v>49</v>
      </c>
      <c r="B28" s="50">
        <v>1032</v>
      </c>
      <c r="C28" s="51">
        <v>0</v>
      </c>
      <c r="D28" s="51" t="s">
        <v>40</v>
      </c>
      <c r="E28" s="28">
        <f t="shared" si="0"/>
        <v>100000</v>
      </c>
      <c r="F28" s="51">
        <v>25000</v>
      </c>
      <c r="G28" s="52">
        <v>25000</v>
      </c>
      <c r="H28" s="52">
        <v>25000</v>
      </c>
      <c r="I28" s="52">
        <v>25000</v>
      </c>
    </row>
    <row r="29" spans="1:9" s="113" customFormat="1" ht="40.5" customHeight="1" x14ac:dyDescent="0.3">
      <c r="A29" s="53" t="s">
        <v>50</v>
      </c>
      <c r="B29" s="50">
        <v>1033</v>
      </c>
      <c r="C29" s="51">
        <v>0</v>
      </c>
      <c r="D29" s="51" t="s">
        <v>40</v>
      </c>
      <c r="E29" s="28">
        <f t="shared" si="0"/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s="113" customFormat="1" x14ac:dyDescent="0.3">
      <c r="A30" s="49" t="s">
        <v>51</v>
      </c>
      <c r="B30" s="50">
        <v>1034</v>
      </c>
      <c r="C30" s="51">
        <v>0</v>
      </c>
      <c r="D30" s="51" t="s">
        <v>40</v>
      </c>
      <c r="E30" s="28">
        <f t="shared" si="0"/>
        <v>0</v>
      </c>
      <c r="F30" s="54">
        <v>0</v>
      </c>
      <c r="G30" s="54">
        <v>0</v>
      </c>
      <c r="H30" s="54">
        <v>0</v>
      </c>
      <c r="I30" s="51">
        <v>0</v>
      </c>
    </row>
    <row r="31" spans="1:9" s="113" customFormat="1" ht="26.25" customHeight="1" x14ac:dyDescent="0.3">
      <c r="A31" s="55" t="s">
        <v>52</v>
      </c>
      <c r="B31" s="50">
        <v>1035</v>
      </c>
      <c r="C31" s="51">
        <v>695762</v>
      </c>
      <c r="D31" s="51" t="s">
        <v>40</v>
      </c>
      <c r="E31" s="28">
        <f t="shared" si="0"/>
        <v>453200</v>
      </c>
      <c r="F31" s="54">
        <v>113300</v>
      </c>
      <c r="G31" s="52">
        <v>113300</v>
      </c>
      <c r="H31" s="52">
        <v>113300</v>
      </c>
      <c r="I31" s="52">
        <v>113300</v>
      </c>
    </row>
    <row r="32" spans="1:9" s="113" customFormat="1" x14ac:dyDescent="0.3">
      <c r="A32" s="44" t="s">
        <v>53</v>
      </c>
      <c r="B32" s="50">
        <v>1036</v>
      </c>
      <c r="C32" s="51">
        <v>850000</v>
      </c>
      <c r="D32" s="51" t="s">
        <v>40</v>
      </c>
      <c r="E32" s="28">
        <f t="shared" si="0"/>
        <v>1544705</v>
      </c>
      <c r="F32" s="51">
        <f>375000+11177.75</f>
        <v>386177.75</v>
      </c>
      <c r="G32" s="52">
        <f>375000+11175.75</f>
        <v>386175.75</v>
      </c>
      <c r="H32" s="52">
        <f>375000+11175.75</f>
        <v>386175.75</v>
      </c>
      <c r="I32" s="52">
        <f>375000+11175.75</f>
        <v>386175.75</v>
      </c>
    </row>
    <row r="33" spans="1:9" s="113" customFormat="1" x14ac:dyDescent="0.3">
      <c r="A33" s="49" t="s">
        <v>54</v>
      </c>
      <c r="B33" s="50">
        <v>1037</v>
      </c>
      <c r="C33" s="51">
        <v>0</v>
      </c>
      <c r="D33" s="51" t="s">
        <v>40</v>
      </c>
      <c r="E33" s="28">
        <f t="shared" si="0"/>
        <v>0</v>
      </c>
      <c r="F33" s="51">
        <v>0</v>
      </c>
      <c r="G33" s="51">
        <v>0</v>
      </c>
      <c r="H33" s="51">
        <v>0</v>
      </c>
      <c r="I33" s="51">
        <v>0</v>
      </c>
    </row>
    <row r="34" spans="1:9" s="113" customFormat="1" x14ac:dyDescent="0.3">
      <c r="A34" s="49" t="s">
        <v>55</v>
      </c>
      <c r="B34" s="50">
        <v>1038</v>
      </c>
      <c r="C34" s="51">
        <v>7274494</v>
      </c>
      <c r="D34" s="51" t="s">
        <v>40</v>
      </c>
      <c r="E34" s="28">
        <f t="shared" si="0"/>
        <v>4200000</v>
      </c>
      <c r="F34" s="56">
        <v>1050000</v>
      </c>
      <c r="G34" s="56">
        <v>1050000</v>
      </c>
      <c r="H34" s="56">
        <v>1050000</v>
      </c>
      <c r="I34" s="56">
        <v>1050000</v>
      </c>
    </row>
    <row r="35" spans="1:9" s="115" customFormat="1" x14ac:dyDescent="0.3">
      <c r="A35" s="49" t="s">
        <v>56</v>
      </c>
      <c r="B35" s="57">
        <v>1039</v>
      </c>
      <c r="C35" s="58">
        <v>0</v>
      </c>
      <c r="D35" s="51" t="s">
        <v>40</v>
      </c>
      <c r="E35" s="28">
        <f t="shared" si="0"/>
        <v>0</v>
      </c>
      <c r="F35" s="28">
        <v>0</v>
      </c>
      <c r="G35" s="28">
        <v>0</v>
      </c>
      <c r="H35" s="28">
        <v>0</v>
      </c>
      <c r="I35" s="28">
        <v>0</v>
      </c>
    </row>
    <row r="36" spans="1:9" s="113" customFormat="1" x14ac:dyDescent="0.3">
      <c r="A36" s="137" t="s">
        <v>57</v>
      </c>
      <c r="B36" s="138"/>
      <c r="C36" s="138"/>
      <c r="D36" s="138"/>
      <c r="E36" s="138"/>
      <c r="F36" s="138"/>
      <c r="G36" s="138"/>
      <c r="H36" s="138"/>
      <c r="I36" s="139"/>
    </row>
    <row r="37" spans="1:9" s="113" customFormat="1" ht="18" customHeight="1" x14ac:dyDescent="0.3">
      <c r="A37" s="59" t="s">
        <v>58</v>
      </c>
      <c r="B37" s="60">
        <v>1040</v>
      </c>
      <c r="C37" s="61">
        <v>246301883.56</v>
      </c>
      <c r="D37" s="51" t="s">
        <v>40</v>
      </c>
      <c r="E37" s="33">
        <f>F37+G37+H37+I37</f>
        <v>306373400.847</v>
      </c>
      <c r="F37" s="62">
        <f>60144428.4-2457033.51+10541768.26-1000000-2357-2355561</f>
        <v>64871245.150000006</v>
      </c>
      <c r="G37" s="62">
        <f>60144428.4+3478632.52-3042069.77-2+2000000+2000000+5763720.57</f>
        <v>70344709.719999999</v>
      </c>
      <c r="H37" s="62">
        <f>60144428.4+3283634.5-3342071.75-2+2000000+2000000+5763720.57+12669596.91-8551120.143+3347309</f>
        <v>77315495.486999989</v>
      </c>
      <c r="I37" s="51">
        <f>60144428.4-2252033.51+9087705.26-2073156+5763720.57+12669596.91-8551120.14+52809+19000000</f>
        <v>93841950.489999995</v>
      </c>
    </row>
    <row r="38" spans="1:9" s="113" customFormat="1" ht="19.899999999999999" customHeight="1" x14ac:dyDescent="0.3">
      <c r="A38" s="59" t="s">
        <v>59</v>
      </c>
      <c r="B38" s="63">
        <v>1050</v>
      </c>
      <c r="C38" s="64">
        <v>53357965.049999997</v>
      </c>
      <c r="D38" s="51" t="s">
        <v>40</v>
      </c>
      <c r="E38" s="33">
        <f t="shared" ref="E38:E47" si="1">F38+G38+H38+I38</f>
        <v>68663647.659999996</v>
      </c>
      <c r="F38" s="65">
        <v>13691226.880000001</v>
      </c>
      <c r="G38" s="65">
        <f>11997073.41+410000+410000+1486242.41</f>
        <v>14303315.82</v>
      </c>
      <c r="H38" s="65">
        <f>11954173.84+410000+410000+1486242.41+3893831.15</f>
        <v>18154247.399999999</v>
      </c>
      <c r="I38" s="51">
        <f>12736326.88+1486242.41+4112288.27+4180000</f>
        <v>22514857.560000002</v>
      </c>
    </row>
    <row r="39" spans="1:9" s="113" customFormat="1" ht="18" customHeight="1" x14ac:dyDescent="0.3">
      <c r="A39" s="59" t="s">
        <v>60</v>
      </c>
      <c r="B39" s="63">
        <v>1060</v>
      </c>
      <c r="C39" s="64">
        <v>1036578</v>
      </c>
      <c r="D39" s="51" t="s">
        <v>40</v>
      </c>
      <c r="E39" s="33">
        <f t="shared" si="1"/>
        <v>3690000</v>
      </c>
      <c r="F39" s="65">
        <v>1200000</v>
      </c>
      <c r="G39" s="52">
        <f>500000</f>
        <v>500000</v>
      </c>
      <c r="H39" s="52">
        <f>995000</f>
        <v>995000</v>
      </c>
      <c r="I39" s="52">
        <v>995000</v>
      </c>
    </row>
    <row r="40" spans="1:9" s="113" customFormat="1" ht="18" customHeight="1" x14ac:dyDescent="0.3">
      <c r="A40" s="59" t="s">
        <v>61</v>
      </c>
      <c r="B40" s="63">
        <v>1070</v>
      </c>
      <c r="C40" s="64">
        <v>21335727.719999999</v>
      </c>
      <c r="D40" s="51" t="s">
        <v>40</v>
      </c>
      <c r="E40" s="33">
        <f t="shared" si="1"/>
        <v>48547696.030000001</v>
      </c>
      <c r="F40" s="65">
        <f>12500000+540547.38</f>
        <v>13040547.380000001</v>
      </c>
      <c r="G40" s="65">
        <f>12500000-765299.15+2000000</f>
        <v>13734700.85</v>
      </c>
      <c r="H40" s="65">
        <f>12500000-722399.58+2000000</f>
        <v>13777600.42</v>
      </c>
      <c r="I40" s="51">
        <f>12500000+495447.38-5000600</f>
        <v>7994847.3800000008</v>
      </c>
    </row>
    <row r="41" spans="1:9" s="113" customFormat="1" ht="18" customHeight="1" x14ac:dyDescent="0.3">
      <c r="A41" s="59" t="s">
        <v>62</v>
      </c>
      <c r="B41" s="63">
        <v>1080</v>
      </c>
      <c r="C41" s="64">
        <v>51460515</v>
      </c>
      <c r="D41" s="51" t="s">
        <v>40</v>
      </c>
      <c r="E41" s="33">
        <f t="shared" si="1"/>
        <v>3000000</v>
      </c>
      <c r="F41" s="65">
        <v>750000</v>
      </c>
      <c r="G41" s="52">
        <v>750000</v>
      </c>
      <c r="H41" s="52">
        <v>750000</v>
      </c>
      <c r="I41" s="52">
        <v>750000</v>
      </c>
    </row>
    <row r="42" spans="1:9" s="113" customFormat="1" ht="18" customHeight="1" x14ac:dyDescent="0.3">
      <c r="A42" s="59" t="s">
        <v>63</v>
      </c>
      <c r="B42" s="63">
        <v>1090</v>
      </c>
      <c r="C42" s="64">
        <v>20300222</v>
      </c>
      <c r="D42" s="51" t="s">
        <v>40</v>
      </c>
      <c r="E42" s="33">
        <f t="shared" si="1"/>
        <v>45067895.5</v>
      </c>
      <c r="F42" s="65">
        <v>2500000</v>
      </c>
      <c r="G42" s="52">
        <f>2500000+6500000</f>
        <v>9000000</v>
      </c>
      <c r="H42" s="52">
        <f>2500000+7000000+5700500</f>
        <v>15200500</v>
      </c>
      <c r="I42" s="52">
        <f>2500000+5700500+10166895.5</f>
        <v>18367395.5</v>
      </c>
    </row>
    <row r="43" spans="1:9" s="113" customFormat="1" ht="18" customHeight="1" x14ac:dyDescent="0.3">
      <c r="A43" s="59" t="s">
        <v>64</v>
      </c>
      <c r="B43" s="63">
        <v>1100</v>
      </c>
      <c r="C43" s="64">
        <v>0</v>
      </c>
      <c r="D43" s="51" t="s">
        <v>40</v>
      </c>
      <c r="E43" s="33">
        <f t="shared" si="1"/>
        <v>0</v>
      </c>
      <c r="F43" s="65">
        <v>0</v>
      </c>
      <c r="G43" s="65">
        <v>0</v>
      </c>
      <c r="H43" s="65">
        <v>0</v>
      </c>
      <c r="I43" s="51">
        <v>0</v>
      </c>
    </row>
    <row r="44" spans="1:9" s="113" customFormat="1" ht="18" customHeight="1" x14ac:dyDescent="0.3">
      <c r="A44" s="59" t="s">
        <v>65</v>
      </c>
      <c r="B44" s="63">
        <v>1110</v>
      </c>
      <c r="C44" s="64">
        <v>17079770</v>
      </c>
      <c r="D44" s="51" t="s">
        <v>40</v>
      </c>
      <c r="E44" s="33">
        <f t="shared" si="1"/>
        <v>29504161</v>
      </c>
      <c r="F44" s="65">
        <f>5242082+2357918</f>
        <v>7600000</v>
      </c>
      <c r="G44" s="65">
        <f>7509580</f>
        <v>7509580</v>
      </c>
      <c r="H44" s="65">
        <v>5395491</v>
      </c>
      <c r="I44" s="51">
        <f>1925336+4715836+2357918</f>
        <v>8999090</v>
      </c>
    </row>
    <row r="45" spans="1:9" s="113" customFormat="1" ht="31.5" x14ac:dyDescent="0.3">
      <c r="A45" s="66" t="s">
        <v>66</v>
      </c>
      <c r="B45" s="63">
        <v>1120</v>
      </c>
      <c r="C45" s="64">
        <v>0</v>
      </c>
      <c r="D45" s="51" t="s">
        <v>40</v>
      </c>
      <c r="E45" s="33">
        <f t="shared" si="1"/>
        <v>0</v>
      </c>
      <c r="F45" s="65">
        <v>0</v>
      </c>
      <c r="G45" s="65">
        <v>0</v>
      </c>
      <c r="H45" s="65">
        <v>0</v>
      </c>
      <c r="I45" s="51">
        <v>0</v>
      </c>
    </row>
    <row r="46" spans="1:9" s="113" customFormat="1" x14ac:dyDescent="0.3">
      <c r="A46" s="66" t="s">
        <v>67</v>
      </c>
      <c r="B46" s="63">
        <v>1130</v>
      </c>
      <c r="C46" s="64">
        <v>540200</v>
      </c>
      <c r="D46" s="51" t="s">
        <v>40</v>
      </c>
      <c r="E46" s="33">
        <f t="shared" si="1"/>
        <v>584911</v>
      </c>
      <c r="F46" s="65">
        <v>146227.75</v>
      </c>
      <c r="G46" s="65">
        <v>146227.75</v>
      </c>
      <c r="H46" s="65">
        <v>146227.75</v>
      </c>
      <c r="I46" s="51">
        <v>146227.75</v>
      </c>
    </row>
    <row r="47" spans="1:9" s="113" customFormat="1" x14ac:dyDescent="0.3">
      <c r="A47" s="59" t="s">
        <v>68</v>
      </c>
      <c r="B47" s="63">
        <v>1140</v>
      </c>
      <c r="C47" s="64"/>
      <c r="D47" s="51" t="s">
        <v>40</v>
      </c>
      <c r="E47" s="33">
        <f t="shared" si="1"/>
        <v>4200000</v>
      </c>
      <c r="F47" s="65">
        <v>1050000</v>
      </c>
      <c r="G47" s="65">
        <v>1050000</v>
      </c>
      <c r="H47" s="65">
        <v>1050000</v>
      </c>
      <c r="I47" s="51">
        <v>1050000</v>
      </c>
    </row>
    <row r="48" spans="1:9" s="113" customFormat="1" x14ac:dyDescent="0.3">
      <c r="A48" s="67" t="s">
        <v>69</v>
      </c>
      <c r="B48" s="68">
        <v>1160</v>
      </c>
      <c r="C48" s="33">
        <f>C21+C24+C26+C51+C62</f>
        <v>418169069.81</v>
      </c>
      <c r="D48" s="33">
        <v>0</v>
      </c>
      <c r="E48" s="33">
        <f>F48+G48+H48+I48</f>
        <v>526926298.04000002</v>
      </c>
      <c r="F48" s="33">
        <f>F21+F24+F26+F51+F62</f>
        <v>104849247.16</v>
      </c>
      <c r="G48" s="33">
        <f>G21+G24+G26+G51+G62</f>
        <v>122338534.14</v>
      </c>
      <c r="H48" s="33">
        <f>H21+H24+H26+H51+H62</f>
        <v>145079148.06</v>
      </c>
      <c r="I48" s="69">
        <f>I21+I24+I26+I51+I62</f>
        <v>154659368.68000001</v>
      </c>
    </row>
    <row r="49" spans="1:9" s="113" customFormat="1" x14ac:dyDescent="0.3">
      <c r="A49" s="67" t="s">
        <v>70</v>
      </c>
      <c r="B49" s="68">
        <v>1170</v>
      </c>
      <c r="C49" s="33">
        <f>C37+C38+C39+C40+C41+C42+C43+C44+C45+C46+C47+C54+C67</f>
        <v>418169069.81000006</v>
      </c>
      <c r="D49" s="33">
        <v>0</v>
      </c>
      <c r="E49" s="33">
        <f>F49+G49+H49+I49</f>
        <v>526926298.037</v>
      </c>
      <c r="F49" s="33">
        <f>F37+F38+F39+F40+F41+F42+F43+F44+F45+F46+F47+F54+F67</f>
        <v>104849247.16</v>
      </c>
      <c r="G49" s="33">
        <f>G37+G38+G39+G40+G41+G42+G43+G44+G45+G46+G47+G54+G67</f>
        <v>122338534.13999999</v>
      </c>
      <c r="H49" s="33">
        <f>H37+H38+H39+H40+H41+H42+H43+H44+H45+H46+H47+H54+H67</f>
        <v>145079148.05699998</v>
      </c>
      <c r="I49" s="33">
        <f>I37+I38+I39+I40+I41+I42+I43+I44+I45+I46+I47+I54+I67</f>
        <v>154659368.68000001</v>
      </c>
    </row>
    <row r="50" spans="1:9" s="113" customFormat="1" x14ac:dyDescent="0.3">
      <c r="A50" s="140" t="s">
        <v>71</v>
      </c>
      <c r="B50" s="141"/>
      <c r="C50" s="141"/>
      <c r="D50" s="141"/>
      <c r="E50" s="141"/>
      <c r="F50" s="141"/>
      <c r="G50" s="141"/>
      <c r="H50" s="141"/>
      <c r="I50" s="142"/>
    </row>
    <row r="51" spans="1:9" s="113" customFormat="1" x14ac:dyDescent="0.3">
      <c r="A51" s="70" t="s">
        <v>72</v>
      </c>
      <c r="B51" s="48">
        <v>2010</v>
      </c>
      <c r="C51" s="28">
        <f>C52+C53</f>
        <v>0</v>
      </c>
      <c r="D51" s="28">
        <v>0</v>
      </c>
      <c r="E51" s="28">
        <f>F51+G51+H51+I51</f>
        <v>2294586</v>
      </c>
      <c r="F51" s="28">
        <f>F52+F53</f>
        <v>0</v>
      </c>
      <c r="G51" s="28">
        <f>G52+G53</f>
        <v>0</v>
      </c>
      <c r="H51" s="28">
        <f>H52+H53</f>
        <v>2294586</v>
      </c>
      <c r="I51" s="28">
        <f>I52+I53</f>
        <v>0</v>
      </c>
    </row>
    <row r="52" spans="1:9" s="113" customFormat="1" ht="49.5" customHeight="1" x14ac:dyDescent="0.3">
      <c r="A52" s="71" t="s">
        <v>73</v>
      </c>
      <c r="B52" s="50">
        <v>2011</v>
      </c>
      <c r="C52" s="28"/>
      <c r="D52" s="51" t="s">
        <v>40</v>
      </c>
      <c r="E52" s="28">
        <f>F52+G52+H52+I52</f>
        <v>2294586</v>
      </c>
      <c r="F52" s="28">
        <v>0</v>
      </c>
      <c r="G52" s="28">
        <v>0</v>
      </c>
      <c r="H52" s="28">
        <v>2294586</v>
      </c>
      <c r="I52" s="28">
        <v>0</v>
      </c>
    </row>
    <row r="53" spans="1:9" s="113" customFormat="1" ht="18" customHeight="1" x14ac:dyDescent="0.3">
      <c r="A53" s="71" t="s">
        <v>74</v>
      </c>
      <c r="B53" s="50">
        <v>2012</v>
      </c>
      <c r="C53" s="28"/>
      <c r="D53" s="51" t="s">
        <v>40</v>
      </c>
      <c r="E53" s="28">
        <f>F53+G53+H53+I53</f>
        <v>0</v>
      </c>
      <c r="F53" s="28"/>
      <c r="G53" s="28"/>
      <c r="H53" s="28"/>
      <c r="I53" s="28"/>
    </row>
    <row r="54" spans="1:9" s="113" customFormat="1" ht="18" customHeight="1" x14ac:dyDescent="0.3">
      <c r="A54" s="72" t="s">
        <v>75</v>
      </c>
      <c r="B54" s="73">
        <v>3010</v>
      </c>
      <c r="C54" s="69">
        <f>C55+C56+C57+C58+C59+C60</f>
        <v>6756208.4800000004</v>
      </c>
      <c r="D54" s="69">
        <v>0</v>
      </c>
      <c r="E54" s="69">
        <f>F54+G54+H54+I54</f>
        <v>17294586</v>
      </c>
      <c r="F54" s="69">
        <f>F55+F56+F57+F58+F59+F60</f>
        <v>0</v>
      </c>
      <c r="G54" s="69">
        <f>G55+G56+G57+G58+G59+G60</f>
        <v>5000000</v>
      </c>
      <c r="H54" s="69">
        <f>H55+H56+H57+H58+H59+H60</f>
        <v>12294586</v>
      </c>
      <c r="I54" s="74">
        <f>I55+I56+I57+I58+I59+I60</f>
        <v>0</v>
      </c>
    </row>
    <row r="55" spans="1:9" s="113" customFormat="1" x14ac:dyDescent="0.3">
      <c r="A55" s="59" t="s">
        <v>76</v>
      </c>
      <c r="B55" s="63">
        <v>3011</v>
      </c>
      <c r="C55" s="64"/>
      <c r="D55" s="51" t="s">
        <v>40</v>
      </c>
      <c r="E55" s="33">
        <f t="shared" ref="E55:E60" si="2">F55+G55+H55+I55</f>
        <v>0</v>
      </c>
      <c r="F55" s="65">
        <v>0</v>
      </c>
      <c r="G55" s="65">
        <v>0</v>
      </c>
      <c r="H55" s="65">
        <v>0</v>
      </c>
      <c r="I55" s="51">
        <v>0</v>
      </c>
    </row>
    <row r="56" spans="1:9" s="113" customFormat="1" x14ac:dyDescent="0.3">
      <c r="A56" s="59" t="s">
        <v>77</v>
      </c>
      <c r="B56" s="63">
        <v>3012</v>
      </c>
      <c r="C56" s="64">
        <v>6756208.4800000004</v>
      </c>
      <c r="D56" s="51" t="s">
        <v>40</v>
      </c>
      <c r="E56" s="33">
        <f t="shared" si="2"/>
        <v>0</v>
      </c>
      <c r="F56" s="65">
        <v>0</v>
      </c>
      <c r="G56" s="65">
        <v>0</v>
      </c>
      <c r="H56" s="65">
        <v>0</v>
      </c>
      <c r="I56" s="51">
        <v>0</v>
      </c>
    </row>
    <row r="57" spans="1:9" s="113" customFormat="1" x14ac:dyDescent="0.3">
      <c r="A57" s="59" t="s">
        <v>78</v>
      </c>
      <c r="B57" s="63">
        <v>3013</v>
      </c>
      <c r="C57" s="64"/>
      <c r="D57" s="51" t="s">
        <v>40</v>
      </c>
      <c r="E57" s="33">
        <f t="shared" si="2"/>
        <v>0</v>
      </c>
      <c r="F57" s="65">
        <v>0</v>
      </c>
      <c r="G57" s="65">
        <v>0</v>
      </c>
      <c r="H57" s="65">
        <v>0</v>
      </c>
      <c r="I57" s="51">
        <v>0</v>
      </c>
    </row>
    <row r="58" spans="1:9" s="113" customFormat="1" x14ac:dyDescent="0.3">
      <c r="A58" s="59" t="s">
        <v>79</v>
      </c>
      <c r="B58" s="63">
        <v>3014</v>
      </c>
      <c r="C58" s="64"/>
      <c r="D58" s="51" t="s">
        <v>40</v>
      </c>
      <c r="E58" s="33">
        <f t="shared" si="2"/>
        <v>0</v>
      </c>
      <c r="F58" s="65">
        <v>0</v>
      </c>
      <c r="G58" s="65">
        <v>0</v>
      </c>
      <c r="H58" s="65">
        <v>0</v>
      </c>
      <c r="I58" s="51">
        <v>0</v>
      </c>
    </row>
    <row r="59" spans="1:9" s="113" customFormat="1" ht="30.6" customHeight="1" x14ac:dyDescent="0.3">
      <c r="A59" s="59" t="s">
        <v>80</v>
      </c>
      <c r="B59" s="63">
        <v>3015</v>
      </c>
      <c r="C59" s="64"/>
      <c r="D59" s="51" t="s">
        <v>40</v>
      </c>
      <c r="E59" s="33">
        <f t="shared" si="2"/>
        <v>15000000</v>
      </c>
      <c r="F59" s="65">
        <v>0</v>
      </c>
      <c r="G59" s="65">
        <v>5000000</v>
      </c>
      <c r="H59" s="65">
        <v>10000000</v>
      </c>
      <c r="I59" s="51">
        <v>0</v>
      </c>
    </row>
    <row r="60" spans="1:9" s="113" customFormat="1" x14ac:dyDescent="0.3">
      <c r="A60" s="59" t="s">
        <v>81</v>
      </c>
      <c r="B60" s="63">
        <v>3016</v>
      </c>
      <c r="C60" s="64"/>
      <c r="D60" s="51" t="s">
        <v>40</v>
      </c>
      <c r="E60" s="33">
        <f t="shared" si="2"/>
        <v>2294586</v>
      </c>
      <c r="F60" s="65">
        <v>0</v>
      </c>
      <c r="G60" s="65">
        <v>0</v>
      </c>
      <c r="H60" s="65">
        <v>2294586</v>
      </c>
      <c r="I60" s="51">
        <v>0</v>
      </c>
    </row>
    <row r="61" spans="1:9" s="113" customFormat="1" ht="16.899999999999999" customHeight="1" x14ac:dyDescent="0.3">
      <c r="A61" s="140" t="s">
        <v>82</v>
      </c>
      <c r="B61" s="141"/>
      <c r="C61" s="141"/>
      <c r="D61" s="141"/>
      <c r="E61" s="141"/>
      <c r="F61" s="141"/>
      <c r="G61" s="141"/>
      <c r="H61" s="141"/>
      <c r="I61" s="143"/>
    </row>
    <row r="62" spans="1:9" s="113" customFormat="1" ht="16.899999999999999" customHeight="1" x14ac:dyDescent="0.3">
      <c r="A62" s="75" t="s">
        <v>83</v>
      </c>
      <c r="B62" s="48">
        <v>4010</v>
      </c>
      <c r="C62" s="76">
        <f>C63+C64+C65+C66</f>
        <v>0</v>
      </c>
      <c r="D62" s="76">
        <v>0</v>
      </c>
      <c r="E62" s="33">
        <f>F62+G62+H62+I62</f>
        <v>0</v>
      </c>
      <c r="F62" s="76">
        <f>F63+F64+F65+F66</f>
        <v>0</v>
      </c>
      <c r="G62" s="76">
        <f>G63+G64+G65+G66</f>
        <v>0</v>
      </c>
      <c r="H62" s="76">
        <f>H63+H64+H65+H66</f>
        <v>0</v>
      </c>
      <c r="I62" s="76">
        <f>I63+I64+I65+I66</f>
        <v>0</v>
      </c>
    </row>
    <row r="63" spans="1:9" s="113" customFormat="1" ht="16.899999999999999" customHeight="1" x14ac:dyDescent="0.3">
      <c r="A63" s="59" t="s">
        <v>84</v>
      </c>
      <c r="B63" s="60">
        <v>4011</v>
      </c>
      <c r="C63" s="64"/>
      <c r="D63" s="51" t="s">
        <v>40</v>
      </c>
      <c r="E63" s="33">
        <f t="shared" ref="E63:E70" si="3">F63+G63+H63+I63</f>
        <v>0</v>
      </c>
      <c r="F63" s="65"/>
      <c r="G63" s="52"/>
      <c r="H63" s="52"/>
      <c r="I63" s="52"/>
    </row>
    <row r="64" spans="1:9" s="113" customFormat="1" ht="16.899999999999999" customHeight="1" x14ac:dyDescent="0.3">
      <c r="A64" s="59" t="s">
        <v>85</v>
      </c>
      <c r="B64" s="63">
        <v>4012</v>
      </c>
      <c r="C64" s="64"/>
      <c r="D64" s="51" t="s">
        <v>40</v>
      </c>
      <c r="E64" s="33">
        <f t="shared" si="3"/>
        <v>0</v>
      </c>
      <c r="F64" s="65"/>
      <c r="G64" s="52"/>
      <c r="H64" s="52"/>
      <c r="I64" s="52"/>
    </row>
    <row r="65" spans="1:9" s="113" customFormat="1" ht="16.899999999999999" customHeight="1" x14ac:dyDescent="0.3">
      <c r="A65" s="59" t="s">
        <v>86</v>
      </c>
      <c r="B65" s="63">
        <v>4013</v>
      </c>
      <c r="C65" s="64"/>
      <c r="D65" s="51" t="s">
        <v>40</v>
      </c>
      <c r="E65" s="33">
        <f t="shared" si="3"/>
        <v>0</v>
      </c>
      <c r="F65" s="65"/>
      <c r="G65" s="52"/>
      <c r="H65" s="52"/>
      <c r="I65" s="52"/>
    </row>
    <row r="66" spans="1:9" s="113" customFormat="1" ht="16.899999999999999" customHeight="1" x14ac:dyDescent="0.3">
      <c r="A66" s="59" t="s">
        <v>87</v>
      </c>
      <c r="B66" s="63">
        <v>4020</v>
      </c>
      <c r="C66" s="64"/>
      <c r="D66" s="51" t="s">
        <v>40</v>
      </c>
      <c r="E66" s="33">
        <f t="shared" si="3"/>
        <v>0</v>
      </c>
      <c r="F66" s="65"/>
      <c r="G66" s="52"/>
      <c r="H66" s="52"/>
      <c r="I66" s="52"/>
    </row>
    <row r="67" spans="1:9" s="113" customFormat="1" x14ac:dyDescent="0.3">
      <c r="A67" s="67" t="s">
        <v>88</v>
      </c>
      <c r="B67" s="68">
        <v>4030</v>
      </c>
      <c r="C67" s="33">
        <f>C68+C69+C70+C71</f>
        <v>0</v>
      </c>
      <c r="D67" s="33">
        <v>0</v>
      </c>
      <c r="E67" s="33">
        <f>F67+G67+H67+I67</f>
        <v>0</v>
      </c>
      <c r="F67" s="33">
        <f>F68+F69+F70+F71</f>
        <v>0</v>
      </c>
      <c r="G67" s="33">
        <f>G68+G69+G70+G71</f>
        <v>0</v>
      </c>
      <c r="H67" s="33">
        <f>H68+H69+H70+H71</f>
        <v>0</v>
      </c>
      <c r="I67" s="33">
        <f>I68+I69+I70+I71</f>
        <v>0</v>
      </c>
    </row>
    <row r="68" spans="1:9" s="113" customFormat="1" x14ac:dyDescent="0.3">
      <c r="A68" s="59" t="s">
        <v>84</v>
      </c>
      <c r="B68" s="63">
        <v>4031</v>
      </c>
      <c r="C68" s="64"/>
      <c r="D68" s="51" t="s">
        <v>40</v>
      </c>
      <c r="E68" s="33">
        <f t="shared" si="3"/>
        <v>0</v>
      </c>
      <c r="F68" s="65"/>
      <c r="G68" s="52"/>
      <c r="H68" s="52"/>
      <c r="I68" s="52"/>
    </row>
    <row r="69" spans="1:9" s="113" customFormat="1" x14ac:dyDescent="0.3">
      <c r="A69" s="59" t="s">
        <v>85</v>
      </c>
      <c r="B69" s="63">
        <v>4032</v>
      </c>
      <c r="C69" s="64"/>
      <c r="D69" s="51" t="s">
        <v>40</v>
      </c>
      <c r="E69" s="33">
        <f t="shared" si="3"/>
        <v>0</v>
      </c>
      <c r="F69" s="65"/>
      <c r="G69" s="52"/>
      <c r="H69" s="52"/>
      <c r="I69" s="52"/>
    </row>
    <row r="70" spans="1:9" s="113" customFormat="1" x14ac:dyDescent="0.3">
      <c r="A70" s="59" t="s">
        <v>86</v>
      </c>
      <c r="B70" s="63">
        <v>4033</v>
      </c>
      <c r="C70" s="64"/>
      <c r="D70" s="51" t="s">
        <v>40</v>
      </c>
      <c r="E70" s="33">
        <f t="shared" si="3"/>
        <v>0</v>
      </c>
      <c r="F70" s="65"/>
      <c r="G70" s="52"/>
      <c r="H70" s="52"/>
      <c r="I70" s="52"/>
    </row>
    <row r="71" spans="1:9" s="113" customFormat="1" x14ac:dyDescent="0.3">
      <c r="A71" s="66" t="s">
        <v>89</v>
      </c>
      <c r="B71" s="63">
        <v>4040</v>
      </c>
      <c r="C71" s="64"/>
      <c r="D71" s="51" t="s">
        <v>40</v>
      </c>
      <c r="E71" s="33">
        <f>F71+G71+H71+I71</f>
        <v>0</v>
      </c>
      <c r="F71" s="65"/>
      <c r="G71" s="52"/>
      <c r="H71" s="52"/>
      <c r="I71" s="52"/>
    </row>
    <row r="72" spans="1:9" s="113" customFormat="1" x14ac:dyDescent="0.3">
      <c r="A72" s="144" t="s">
        <v>90</v>
      </c>
      <c r="B72" s="145"/>
      <c r="C72" s="145"/>
      <c r="D72" s="145"/>
      <c r="E72" s="145"/>
      <c r="F72" s="145"/>
      <c r="G72" s="145"/>
      <c r="H72" s="145"/>
      <c r="I72" s="146"/>
    </row>
    <row r="73" spans="1:9" s="113" customFormat="1" x14ac:dyDescent="0.3">
      <c r="A73" s="77" t="s">
        <v>91</v>
      </c>
      <c r="B73" s="48">
        <v>5010</v>
      </c>
      <c r="C73" s="28">
        <f>C48-C49</f>
        <v>0</v>
      </c>
      <c r="D73" s="28">
        <f>D48-D49</f>
        <v>0</v>
      </c>
      <c r="E73" s="33">
        <f>F73+G73+H73+I73</f>
        <v>3.0000209808349609E-3</v>
      </c>
      <c r="F73" s="28">
        <f>F48-F49</f>
        <v>0</v>
      </c>
      <c r="G73" s="28">
        <f>G48-G49</f>
        <v>0</v>
      </c>
      <c r="H73" s="28">
        <f>H48-H49</f>
        <v>3.0000209808349609E-3</v>
      </c>
      <c r="I73" s="28">
        <f>I48-I49</f>
        <v>0</v>
      </c>
    </row>
    <row r="74" spans="1:9" s="113" customFormat="1" x14ac:dyDescent="0.3">
      <c r="A74" s="78" t="s">
        <v>92</v>
      </c>
      <c r="B74" s="50">
        <v>5011</v>
      </c>
      <c r="C74" s="28">
        <f>C73-C75</f>
        <v>0</v>
      </c>
      <c r="D74" s="28">
        <f>D73-D75</f>
        <v>0</v>
      </c>
      <c r="E74" s="33">
        <f>F74+G74+H74+I74</f>
        <v>3.0000209808349609E-3</v>
      </c>
      <c r="F74" s="28">
        <f>F73-F75</f>
        <v>0</v>
      </c>
      <c r="G74" s="28">
        <f>G73-G75</f>
        <v>0</v>
      </c>
      <c r="H74" s="28">
        <f>H73-H75</f>
        <v>3.0000209808349609E-3</v>
      </c>
      <c r="I74" s="28">
        <f>I73-I75</f>
        <v>0</v>
      </c>
    </row>
    <row r="75" spans="1:9" s="113" customFormat="1" x14ac:dyDescent="0.3">
      <c r="A75" s="79" t="s">
        <v>93</v>
      </c>
      <c r="B75" s="50">
        <v>5012</v>
      </c>
      <c r="C75" s="28"/>
      <c r="D75" s="28"/>
      <c r="E75" s="33">
        <f>F75+G75+H75+I75</f>
        <v>0</v>
      </c>
      <c r="F75" s="28"/>
      <c r="G75" s="80"/>
      <c r="H75" s="80"/>
      <c r="I75" s="80"/>
    </row>
    <row r="76" spans="1:9" s="113" customFormat="1" x14ac:dyDescent="0.3">
      <c r="A76" s="140" t="s">
        <v>94</v>
      </c>
      <c r="B76" s="141"/>
      <c r="C76" s="141"/>
      <c r="D76" s="141"/>
      <c r="E76" s="141"/>
      <c r="F76" s="141"/>
      <c r="G76" s="141"/>
      <c r="H76" s="141"/>
      <c r="I76" s="142"/>
    </row>
    <row r="77" spans="1:9" s="113" customFormat="1" x14ac:dyDescent="0.3">
      <c r="A77" s="70" t="s">
        <v>95</v>
      </c>
      <c r="B77" s="48">
        <v>6010</v>
      </c>
      <c r="C77" s="81">
        <f>C78+C79+C80+C81+C82+C83</f>
        <v>105422045.08</v>
      </c>
      <c r="D77" s="81">
        <v>0</v>
      </c>
      <c r="E77" s="81">
        <f t="shared" ref="E77:E83" si="4">F77+G77+H77+I77</f>
        <v>113746810.36999999</v>
      </c>
      <c r="F77" s="81">
        <f>F78+F79+F80+F81+F82+F83</f>
        <v>27051175</v>
      </c>
      <c r="G77" s="81">
        <f>G78+G79+G80+G81+G82+G83</f>
        <v>29820381</v>
      </c>
      <c r="H77" s="81">
        <f>H78+H79+H80+H81+H82+H83</f>
        <v>29729374.539999999</v>
      </c>
      <c r="I77" s="81">
        <f>I78+I79+I80+I81+I82+I83</f>
        <v>27145879.829999998</v>
      </c>
    </row>
    <row r="78" spans="1:9" s="113" customFormat="1" x14ac:dyDescent="0.3">
      <c r="A78" s="82" t="s">
        <v>96</v>
      </c>
      <c r="B78" s="60">
        <v>6011</v>
      </c>
      <c r="C78" s="61">
        <v>2944940.05</v>
      </c>
      <c r="D78" s="51" t="s">
        <v>40</v>
      </c>
      <c r="E78" s="81">
        <f t="shared" si="4"/>
        <v>480000</v>
      </c>
      <c r="F78" s="62">
        <v>120000</v>
      </c>
      <c r="G78" s="62">
        <v>120000</v>
      </c>
      <c r="H78" s="62">
        <v>120000</v>
      </c>
      <c r="I78" s="51">
        <v>120000</v>
      </c>
    </row>
    <row r="79" spans="1:9" s="113" customFormat="1" x14ac:dyDescent="0.3">
      <c r="A79" s="83" t="s">
        <v>97</v>
      </c>
      <c r="B79" s="60">
        <v>6012</v>
      </c>
      <c r="C79" s="64">
        <v>3752842.13</v>
      </c>
      <c r="D79" s="51" t="s">
        <v>40</v>
      </c>
      <c r="E79" s="81">
        <f t="shared" si="4"/>
        <v>4440145.37</v>
      </c>
      <c r="F79" s="65">
        <v>1055679</v>
      </c>
      <c r="G79" s="65">
        <v>1164302</v>
      </c>
      <c r="H79" s="65">
        <v>1160733.54</v>
      </c>
      <c r="I79" s="51">
        <v>1059430.83</v>
      </c>
    </row>
    <row r="80" spans="1:9" s="113" customFormat="1" x14ac:dyDescent="0.3">
      <c r="A80" s="83" t="s">
        <v>98</v>
      </c>
      <c r="B80" s="60">
        <v>6013</v>
      </c>
      <c r="C80" s="64">
        <v>34320.339999999997</v>
      </c>
      <c r="D80" s="51" t="s">
        <v>40</v>
      </c>
      <c r="E80" s="81">
        <f t="shared" si="4"/>
        <v>30000</v>
      </c>
      <c r="F80" s="65">
        <v>7500</v>
      </c>
      <c r="G80" s="65">
        <v>7500</v>
      </c>
      <c r="H80" s="65">
        <v>7500</v>
      </c>
      <c r="I80" s="51">
        <v>7500</v>
      </c>
    </row>
    <row r="81" spans="1:9" s="113" customFormat="1" x14ac:dyDescent="0.3">
      <c r="A81" s="83" t="s">
        <v>99</v>
      </c>
      <c r="B81" s="60">
        <v>6014</v>
      </c>
      <c r="C81" s="64">
        <v>44997270.259999998</v>
      </c>
      <c r="D81" s="51" t="s">
        <v>40</v>
      </c>
      <c r="E81" s="81">
        <f t="shared" si="4"/>
        <v>43674530</v>
      </c>
      <c r="F81" s="65">
        <v>10384700</v>
      </c>
      <c r="G81" s="65">
        <v>11452150</v>
      </c>
      <c r="H81" s="65">
        <v>11417050</v>
      </c>
      <c r="I81" s="51">
        <v>10420630</v>
      </c>
    </row>
    <row r="82" spans="1:9" s="113" customFormat="1" ht="31.5" x14ac:dyDescent="0.3">
      <c r="A82" s="84" t="s">
        <v>100</v>
      </c>
      <c r="B82" s="60">
        <v>6015</v>
      </c>
      <c r="C82" s="85">
        <v>53692672.299999997</v>
      </c>
      <c r="D82" s="51" t="s">
        <v>40</v>
      </c>
      <c r="E82" s="81">
        <f t="shared" si="4"/>
        <v>65122135</v>
      </c>
      <c r="F82" s="37">
        <v>15483296</v>
      </c>
      <c r="G82" s="37">
        <v>17076429</v>
      </c>
      <c r="H82" s="37">
        <v>17024091</v>
      </c>
      <c r="I82" s="86">
        <v>15538319</v>
      </c>
    </row>
    <row r="83" spans="1:9" s="113" customFormat="1" x14ac:dyDescent="0.3">
      <c r="A83" s="87" t="s">
        <v>101</v>
      </c>
      <c r="B83" s="60">
        <v>6016</v>
      </c>
      <c r="C83" s="51"/>
      <c r="D83" s="51" t="s">
        <v>40</v>
      </c>
      <c r="E83" s="81">
        <f t="shared" si="4"/>
        <v>0</v>
      </c>
      <c r="F83" s="51"/>
      <c r="G83" s="52"/>
      <c r="H83" s="52"/>
      <c r="I83" s="52"/>
    </row>
    <row r="84" spans="1:9" ht="22.15" customHeight="1" x14ac:dyDescent="0.3">
      <c r="A84" s="137" t="s">
        <v>102</v>
      </c>
      <c r="B84" s="138"/>
      <c r="C84" s="138"/>
      <c r="D84" s="138"/>
      <c r="E84" s="138"/>
      <c r="F84" s="138"/>
      <c r="G84" s="138"/>
      <c r="H84" s="138"/>
      <c r="I84" s="139"/>
    </row>
    <row r="85" spans="1:9" x14ac:dyDescent="0.3">
      <c r="A85" s="88" t="s">
        <v>103</v>
      </c>
      <c r="B85" s="60">
        <v>7010</v>
      </c>
      <c r="C85" s="89"/>
      <c r="D85" s="51" t="s">
        <v>40</v>
      </c>
      <c r="E85" s="89"/>
      <c r="F85" s="90">
        <v>1568.5</v>
      </c>
      <c r="G85" s="90">
        <v>1587.5</v>
      </c>
      <c r="H85" s="90">
        <v>1936.3</v>
      </c>
      <c r="I85" s="90">
        <v>1936.3</v>
      </c>
    </row>
    <row r="86" spans="1:9" x14ac:dyDescent="0.3">
      <c r="A86" s="88"/>
      <c r="B86" s="60"/>
      <c r="C86" s="89"/>
      <c r="D86" s="51" t="s">
        <v>40</v>
      </c>
      <c r="E86" s="89"/>
      <c r="F86" s="91" t="s">
        <v>104</v>
      </c>
      <c r="G86" s="91" t="s">
        <v>105</v>
      </c>
      <c r="H86" s="91" t="s">
        <v>106</v>
      </c>
      <c r="I86" s="91" t="s">
        <v>107</v>
      </c>
    </row>
    <row r="87" spans="1:9" s="116" customFormat="1" x14ac:dyDescent="0.3">
      <c r="A87" s="88" t="s">
        <v>108</v>
      </c>
      <c r="B87" s="63">
        <v>7011</v>
      </c>
      <c r="C87" s="92"/>
      <c r="D87" s="51" t="s">
        <v>40</v>
      </c>
      <c r="E87" s="92"/>
      <c r="F87" s="92"/>
      <c r="G87" s="92"/>
      <c r="H87" s="92"/>
      <c r="I87" s="93"/>
    </row>
    <row r="88" spans="1:9" x14ac:dyDescent="0.3">
      <c r="A88" s="88" t="s">
        <v>109</v>
      </c>
      <c r="B88" s="63">
        <v>7012</v>
      </c>
      <c r="C88" s="92"/>
      <c r="D88" s="51" t="s">
        <v>40</v>
      </c>
      <c r="E88" s="92"/>
      <c r="F88" s="94"/>
      <c r="G88" s="95"/>
      <c r="H88" s="95"/>
      <c r="I88" s="95"/>
    </row>
    <row r="89" spans="1:9" x14ac:dyDescent="0.3">
      <c r="A89" s="88" t="s">
        <v>110</v>
      </c>
      <c r="B89" s="63">
        <v>7013</v>
      </c>
      <c r="C89" s="92"/>
      <c r="D89" s="51" t="s">
        <v>40</v>
      </c>
      <c r="E89" s="92"/>
      <c r="F89" s="94"/>
      <c r="G89" s="95"/>
      <c r="H89" s="95"/>
      <c r="I89" s="95"/>
    </row>
    <row r="90" spans="1:9" x14ac:dyDescent="0.3">
      <c r="A90" s="88" t="s">
        <v>111</v>
      </c>
      <c r="B90" s="96">
        <v>7016</v>
      </c>
      <c r="C90" s="97"/>
      <c r="D90" s="51" t="s">
        <v>40</v>
      </c>
      <c r="E90" s="97"/>
      <c r="F90" s="98"/>
      <c r="G90" s="99"/>
      <c r="H90" s="99"/>
      <c r="I90" s="99"/>
    </row>
    <row r="91" spans="1:9" s="117" customFormat="1" x14ac:dyDescent="0.3">
      <c r="A91" s="88" t="s">
        <v>112</v>
      </c>
      <c r="B91" s="50">
        <v>7020</v>
      </c>
      <c r="C91" s="100"/>
      <c r="D91" s="51" t="s">
        <v>40</v>
      </c>
      <c r="E91" s="100"/>
      <c r="F91" s="100"/>
      <c r="G91" s="101"/>
      <c r="H91" s="101"/>
      <c r="I91" s="101"/>
    </row>
    <row r="92" spans="1:9" x14ac:dyDescent="0.3">
      <c r="A92" s="102" t="s">
        <v>113</v>
      </c>
      <c r="B92" s="103"/>
      <c r="C92" s="104"/>
      <c r="D92" s="105"/>
      <c r="E92" s="147" t="s">
        <v>117</v>
      </c>
      <c r="F92" s="147"/>
      <c r="G92" s="106"/>
      <c r="H92" s="107"/>
      <c r="I92" s="107"/>
    </row>
    <row r="93" spans="1:9" x14ac:dyDescent="0.3">
      <c r="A93" s="108"/>
      <c r="B93" s="109"/>
      <c r="C93" s="110" t="s">
        <v>114</v>
      </c>
      <c r="D93" s="133" t="s">
        <v>115</v>
      </c>
      <c r="E93" s="133"/>
      <c r="F93" s="133"/>
    </row>
    <row r="94" spans="1:9" x14ac:dyDescent="0.3">
      <c r="A94" s="108" t="s">
        <v>116</v>
      </c>
      <c r="B94" s="109"/>
      <c r="C94" s="111"/>
      <c r="D94" s="109"/>
      <c r="E94" s="148" t="s">
        <v>118</v>
      </c>
      <c r="F94" s="148"/>
    </row>
  </sheetData>
  <mergeCells count="27">
    <mergeCell ref="A19:I19"/>
    <mergeCell ref="A20:I20"/>
    <mergeCell ref="A36:I36"/>
    <mergeCell ref="A50:I50"/>
    <mergeCell ref="A61:I61"/>
    <mergeCell ref="A72:I72"/>
    <mergeCell ref="A76:I76"/>
    <mergeCell ref="A84:I84"/>
    <mergeCell ref="E92:F92"/>
    <mergeCell ref="D93:F93"/>
    <mergeCell ref="E94:F94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D10:F10"/>
    <mergeCell ref="D2:I2"/>
    <mergeCell ref="D3:I3"/>
    <mergeCell ref="D4:I4"/>
    <mergeCell ref="D5:I5"/>
    <mergeCell ref="D6:I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2023-11-26T17:43:19Z</dcterms:modified>
</cp:coreProperties>
</file>