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37" i="1" l="1"/>
  <c r="H37" i="1"/>
  <c r="I22" i="1"/>
  <c r="H22" i="1"/>
  <c r="I38" i="1"/>
  <c r="H38" i="1"/>
  <c r="I42" i="1"/>
  <c r="H42" i="1"/>
  <c r="E83" i="1" l="1"/>
  <c r="E82" i="1"/>
  <c r="E81" i="1"/>
  <c r="E80" i="1"/>
  <c r="E79" i="1"/>
  <c r="E78" i="1"/>
  <c r="I77" i="1"/>
  <c r="H77" i="1"/>
  <c r="G77" i="1"/>
  <c r="F77" i="1"/>
  <c r="C77" i="1"/>
  <c r="E75" i="1"/>
  <c r="D73" i="1"/>
  <c r="D74" i="1" s="1"/>
  <c r="E71" i="1"/>
  <c r="E70" i="1"/>
  <c r="E69" i="1"/>
  <c r="E68" i="1"/>
  <c r="I67" i="1"/>
  <c r="H67" i="1"/>
  <c r="G67" i="1"/>
  <c r="F67" i="1"/>
  <c r="C67" i="1"/>
  <c r="E66" i="1"/>
  <c r="E65" i="1"/>
  <c r="E64" i="1"/>
  <c r="E63" i="1"/>
  <c r="I62" i="1"/>
  <c r="H62" i="1"/>
  <c r="G62" i="1"/>
  <c r="F62" i="1"/>
  <c r="C62" i="1"/>
  <c r="E60" i="1"/>
  <c r="E59" i="1"/>
  <c r="E58" i="1"/>
  <c r="E57" i="1"/>
  <c r="E56" i="1"/>
  <c r="E55" i="1"/>
  <c r="I54" i="1"/>
  <c r="H54" i="1"/>
  <c r="G54" i="1"/>
  <c r="F54" i="1"/>
  <c r="C54" i="1"/>
  <c r="E53" i="1"/>
  <c r="E52" i="1"/>
  <c r="I51" i="1"/>
  <c r="H51" i="1"/>
  <c r="G51" i="1"/>
  <c r="F51" i="1"/>
  <c r="C51" i="1"/>
  <c r="C49" i="1"/>
  <c r="E47" i="1"/>
  <c r="E46" i="1"/>
  <c r="E45" i="1"/>
  <c r="I44" i="1"/>
  <c r="G44" i="1"/>
  <c r="F44" i="1"/>
  <c r="E44" i="1" s="1"/>
  <c r="E43" i="1"/>
  <c r="G42" i="1"/>
  <c r="E42" i="1" s="1"/>
  <c r="E41" i="1"/>
  <c r="I40" i="1"/>
  <c r="H40" i="1"/>
  <c r="G40" i="1"/>
  <c r="F40" i="1"/>
  <c r="H39" i="1"/>
  <c r="G39" i="1"/>
  <c r="G38" i="1"/>
  <c r="E38" i="1" s="1"/>
  <c r="G37" i="1"/>
  <c r="F37" i="1"/>
  <c r="E37" i="1" s="1"/>
  <c r="E35" i="1"/>
  <c r="E34" i="1"/>
  <c r="E33" i="1"/>
  <c r="I32" i="1"/>
  <c r="I26" i="1" s="1"/>
  <c r="H32" i="1"/>
  <c r="H26" i="1" s="1"/>
  <c r="G32" i="1"/>
  <c r="G26" i="1" s="1"/>
  <c r="F32" i="1"/>
  <c r="F26" i="1" s="1"/>
  <c r="E31" i="1"/>
  <c r="E30" i="1"/>
  <c r="E29" i="1"/>
  <c r="E28" i="1"/>
  <c r="E27" i="1"/>
  <c r="C26" i="1"/>
  <c r="E25" i="1"/>
  <c r="I24" i="1"/>
  <c r="H24" i="1"/>
  <c r="G24" i="1"/>
  <c r="F24" i="1"/>
  <c r="D24" i="1"/>
  <c r="E23" i="1"/>
  <c r="I21" i="1"/>
  <c r="G22" i="1"/>
  <c r="G21" i="1" s="1"/>
  <c r="C22" i="1"/>
  <c r="C21" i="1" s="1"/>
  <c r="H21" i="1"/>
  <c r="F21" i="1"/>
  <c r="C48" i="1" l="1"/>
  <c r="C73" i="1"/>
  <c r="C74" i="1" s="1"/>
  <c r="E67" i="1"/>
  <c r="G48" i="1"/>
  <c r="E40" i="1"/>
  <c r="H49" i="1"/>
  <c r="I49" i="1"/>
  <c r="F48" i="1"/>
  <c r="E32" i="1"/>
  <c r="F49" i="1"/>
  <c r="E39" i="1"/>
  <c r="G49" i="1"/>
  <c r="G73" i="1" s="1"/>
  <c r="G74" i="1" s="1"/>
  <c r="E62" i="1"/>
  <c r="E77" i="1"/>
  <c r="I48" i="1"/>
  <c r="I73" i="1" s="1"/>
  <c r="I74" i="1" s="1"/>
  <c r="E24" i="1"/>
  <c r="E54" i="1"/>
  <c r="E51" i="1"/>
  <c r="H48" i="1"/>
  <c r="H73" i="1" s="1"/>
  <c r="H74" i="1" s="1"/>
  <c r="E26" i="1"/>
  <c r="E21" i="1"/>
  <c r="E22" i="1"/>
  <c r="F73" i="1" l="1"/>
  <c r="E48" i="1"/>
  <c r="E49" i="1"/>
  <c r="F74" i="1"/>
  <c r="E74" i="1" s="1"/>
  <c r="E73" i="1"/>
</calcChain>
</file>

<file path=xl/sharedStrings.xml><?xml version="1.0" encoding="utf-8"?>
<sst xmlns="http://schemas.openxmlformats.org/spreadsheetml/2006/main" count="175" uniqueCount="120">
  <si>
    <t>Додаток 1</t>
  </si>
  <si>
    <t>до Порядку складання фінансового плану комунальним некомерційним підприємством та контролю за його виконанням</t>
  </si>
  <si>
    <t>ПОГОДЖЕНО:</t>
  </si>
  <si>
    <t>ЗАТВЕРДЖУЮ:</t>
  </si>
  <si>
    <t>Заступник директора-начальник управління фінансово-економічного забезпечення - головний бухгалтер</t>
  </si>
  <si>
    <t>Заступник директора-начальник управління організаційно-кадрової роботи,правового, інформаційного та технічного забезпечення   департаменту охорони здоров'я населення Дніпровської міської ради</t>
  </si>
  <si>
    <t>Ольга ВОРОНЬКО</t>
  </si>
  <si>
    <t>Олександра БОДНЯ</t>
  </si>
  <si>
    <t>(Посада, П.І.Б.  підпис)</t>
  </si>
  <si>
    <t>Одиниця виміру             грн.</t>
  </si>
  <si>
    <t>Проект</t>
  </si>
  <si>
    <t>Середньооблікова кількість штатних працівників 1587,5</t>
  </si>
  <si>
    <t>Затвердженний</t>
  </si>
  <si>
    <t>Місцезнаходження просп.Богдана Хмельницького, 19</t>
  </si>
  <si>
    <t xml:space="preserve">Уточнений </t>
  </si>
  <si>
    <t>х</t>
  </si>
  <si>
    <t>Телефон (056)720-94-55</t>
  </si>
  <si>
    <t>зробити позначку "Х"</t>
  </si>
  <si>
    <t>ФІНАНСОВИЙ ПЛАН</t>
  </si>
  <si>
    <t>Комунального некомерційного підприємства "Міська клінічна лікарня №16" ДМР</t>
  </si>
  <si>
    <t>(назва підприємства)</t>
  </si>
  <si>
    <t>на 2023  рік</t>
  </si>
  <si>
    <t>грн.</t>
  </si>
  <si>
    <t>Показники </t>
  </si>
  <si>
    <t>Код рядка</t>
  </si>
  <si>
    <t>Факт мину-лого року</t>
  </si>
  <si>
    <t>Прогноз на наступний рік</t>
  </si>
  <si>
    <t>Плановий рік, усього  </t>
  </si>
  <si>
    <t>У тому числі за кварталами планового року</t>
  </si>
  <si>
    <t>І</t>
  </si>
  <si>
    <t>ІІ</t>
  </si>
  <si>
    <t>ІІІ</t>
  </si>
  <si>
    <t>ІV</t>
  </si>
  <si>
    <t>1 </t>
  </si>
  <si>
    <t>2 </t>
  </si>
  <si>
    <t>I. Формування фінансових результатів</t>
  </si>
  <si>
    <t>Доходи</t>
  </si>
  <si>
    <t>Надходження (дохід)  від реалізації продукції (товарів, робіт, послуг), у т.ч.:</t>
  </si>
  <si>
    <t>1010</t>
  </si>
  <si>
    <t>доходи надавача за програмою медичних гарантій від НСЗУ</t>
  </si>
  <si>
    <t>1011</t>
  </si>
  <si>
    <t>Х</t>
  </si>
  <si>
    <t xml:space="preserve"> інші субвенції</t>
  </si>
  <si>
    <t>1012</t>
  </si>
  <si>
    <t xml:space="preserve">Надходження (дохід) за рахунок коштів бюджету міста </t>
  </si>
  <si>
    <t>1020</t>
  </si>
  <si>
    <t xml:space="preserve">Дохід з місцевого бюджету </t>
  </si>
  <si>
    <t>1021</t>
  </si>
  <si>
    <t>Інші надходження (доходи) , у т.ч.:</t>
  </si>
  <si>
    <t xml:space="preserve">   кошти, що отримуються підприємством на окремі доручення (кошти від депутатів міської, обласної, державної ради)</t>
  </si>
  <si>
    <t xml:space="preserve">   плата за послуги, що надаються згідно з основною діяльністю (платні послуги)</t>
  </si>
  <si>
    <t xml:space="preserve"> благодійні внески, гранти та дарунки </t>
  </si>
  <si>
    <t>надходження (доходи) від реалізації майна</t>
  </si>
  <si>
    <t>надходження (дохід) майбутніх періодов (від оренди майна та інше)</t>
  </si>
  <si>
    <t>надходження коштів як компенсація орендарем комунальних послуг</t>
  </si>
  <si>
    <t>надходження (дохід) від централізованого постачання</t>
  </si>
  <si>
    <t>Інші надходження (дохід) (розписати)</t>
  </si>
  <si>
    <t>Інші надходження (дохід) (залишок надходжень НСЗУ)</t>
  </si>
  <si>
    <t>ІІ. Видатки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</si>
  <si>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</si>
  <si>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</si>
  <si>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</si>
  <si>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</si>
  <si>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</si>
  <si>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</si>
  <si>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</si>
  <si>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>Оплата комунальних послуг та енергоносіїв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</si>
  <si>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</si>
  <si>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</si>
  <si>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Інші поточні видатки</t>
  </si>
  <si>
    <t>Усього доходів</t>
  </si>
  <si>
    <t>Усього видатків</t>
  </si>
  <si>
    <t>ІІІ. Інвестиційна діяльність</t>
  </si>
  <si>
    <t>Доходи від інвестиційної діяльності, у т.ч.:</t>
  </si>
  <si>
    <t xml:space="preserve">доходи з місцевого бюджету цільового фінансування по капітальних видатках </t>
  </si>
  <si>
    <t>дохід з інших джерел по капітальних видатках</t>
  </si>
  <si>
    <t>Видатки від інвестиційної діяльності, у т.ч.:</t>
  </si>
  <si>
    <t>капітальне будівництво</t>
  </si>
  <si>
    <t>основних засобів</t>
  </si>
  <si>
    <t>інші необоротні матеріальні активи</t>
  </si>
  <si>
    <t>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</si>
  <si>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</si>
  <si>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</si>
  <si>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</si>
  <si>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</si>
  <si>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</si>
  <si>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</si>
  <si>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</si>
  <si>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</si>
  <si>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</si>
  <si>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</si>
  <si>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V.  Фінансовий результат діяльності </t>
  </si>
  <si>
    <t>Фінансовий результат, у тому числі:</t>
  </si>
  <si>
    <t xml:space="preserve">нерозподілені доходи </t>
  </si>
  <si>
    <t xml:space="preserve">резервний фонд </t>
  </si>
  <si>
    <t>VI. Розрахунки з бюджетом</t>
  </si>
  <si>
    <t>Податки, збори та платежі до бюджету, у т.ч.: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</si>
  <si>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</si>
  <si>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</si>
  <si>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</si>
  <si>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</si>
  <si>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  єдиний внесок на загальнообов'язкове державне соціальне страхування               </t>
  </si>
  <si>
    <t xml:space="preserve">   інші (розшифрувати)</t>
  </si>
  <si>
    <t>VIІ. Додаткова інформація</t>
  </si>
  <si>
    <t>Штатна чисельність працівників</t>
  </si>
  <si>
    <t>на 01.04</t>
  </si>
  <si>
    <t>на 01.07</t>
  </si>
  <si>
    <t>на 01.10</t>
  </si>
  <si>
    <t>на 01.01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</si>
  <si>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</si>
  <si>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</si>
  <si>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</si>
  <si>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</si>
  <si>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</si>
  <si>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Генеральний директор</t>
  </si>
  <si>
    <t>Олег Хасілєв</t>
  </si>
  <si>
    <t>(підпис)</t>
  </si>
  <si>
    <t xml:space="preserve">                  (П.І.Б.)</t>
  </si>
  <si>
    <t>Заступник генерального директора</t>
  </si>
  <si>
    <t>Анастасія Ратушна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</si>
</sst>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3.5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3.5"/>
      <name val="Arial Cyr"/>
      <charset val="204"/>
    </font>
    <font>
      <sz val="11.5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b/>
      <sz val="13.5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49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/>
    </xf>
    <xf numFmtId="0" fontId="3" fillId="0" borderId="0" xfId="1" applyFont="1" applyAlignment="1" applyProtection="1">
      <alignment vertical="center" wrapText="1"/>
      <protection locked="0"/>
    </xf>
    <xf numFmtId="0" fontId="8" fillId="0" borderId="0" xfId="1" applyFont="1" applyBorder="1" applyAlignment="1" applyProtection="1">
      <alignment vertical="center" wrapText="1"/>
      <protection locked="0"/>
    </xf>
    <xf numFmtId="0" fontId="8" fillId="0" borderId="1" xfId="1" applyFont="1" applyBorder="1" applyAlignment="1" applyProtection="1">
      <alignment horizontal="right" wrapText="1"/>
      <protection locked="0"/>
    </xf>
    <xf numFmtId="0" fontId="2" fillId="0" borderId="0" xfId="1" applyFont="1" applyAlignment="1"/>
    <xf numFmtId="0" fontId="7" fillId="0" borderId="0" xfId="1" applyFont="1" applyAlignment="1" applyProtection="1">
      <alignment horizontal="center" vertical="center" wrapText="1"/>
      <protection locked="0"/>
    </xf>
    <xf numFmtId="0" fontId="7" fillId="0" borderId="0" xfId="1" applyFont="1" applyAlignment="1" applyProtection="1">
      <alignment horizontal="left" vertical="center" wrapText="1"/>
      <protection locked="0"/>
    </xf>
    <xf numFmtId="0" fontId="7" fillId="0" borderId="2" xfId="1" applyFont="1" applyBorder="1" applyAlignment="1" applyProtection="1">
      <alignment vertical="center" wrapText="1"/>
      <protection locked="0"/>
    </xf>
    <xf numFmtId="0" fontId="7" fillId="0" borderId="2" xfId="1" applyFont="1" applyBorder="1" applyAlignment="1" applyProtection="1">
      <alignment horizontal="left" vertical="center" wrapText="1"/>
      <protection locked="0"/>
    </xf>
    <xf numFmtId="14" fontId="7" fillId="0" borderId="2" xfId="1" applyNumberFormat="1" applyFont="1" applyBorder="1" applyAlignment="1" applyProtection="1">
      <alignment horizontal="center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  <protection locked="0"/>
    </xf>
    <xf numFmtId="0" fontId="10" fillId="2" borderId="0" xfId="1" applyFont="1" applyFill="1" applyBorder="1"/>
    <xf numFmtId="0" fontId="10" fillId="2" borderId="0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11" fillId="2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/>
    </xf>
    <xf numFmtId="0" fontId="3" fillId="2" borderId="6" xfId="0" applyFont="1" applyFill="1" applyBorder="1" applyAlignment="1">
      <alignment horizontal="justify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justify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justify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4" fontId="8" fillId="0" borderId="1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justify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justify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4" fontId="8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4" fontId="8" fillId="0" borderId="2" xfId="0" applyNumberFormat="1" applyFont="1" applyFill="1" applyBorder="1" applyAlignment="1">
      <alignment vertical="center" wrapText="1"/>
    </xf>
    <xf numFmtId="0" fontId="12" fillId="0" borderId="2" xfId="0" applyFont="1" applyBorder="1" applyAlignment="1" applyProtection="1">
      <alignment horizontal="center"/>
      <protection locked="0"/>
    </xf>
    <xf numFmtId="165" fontId="8" fillId="0" borderId="2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justify" vertical="center" wrapText="1"/>
    </xf>
    <xf numFmtId="0" fontId="8" fillId="0" borderId="14" xfId="0" applyFont="1" applyFill="1" applyBorder="1" applyAlignment="1">
      <alignment horizontal="center" vertical="center" wrapText="1"/>
    </xf>
    <xf numFmtId="4" fontId="8" fillId="0" borderId="14" xfId="0" applyNumberFormat="1" applyFont="1" applyFill="1" applyBorder="1" applyAlignment="1">
      <alignment horizontal="center" vertical="center" wrapText="1"/>
    </xf>
    <xf numFmtId="4" fontId="8" fillId="0" borderId="15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justify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 applyProtection="1">
      <alignment horizontal="justify" vertical="center" wrapText="1"/>
      <protection locked="0"/>
    </xf>
    <xf numFmtId="0" fontId="8" fillId="2" borderId="6" xfId="0" applyFont="1" applyFill="1" applyBorder="1" applyAlignment="1" applyProtection="1">
      <alignment horizontal="justify" vertical="center" wrapText="1"/>
      <protection locked="0"/>
    </xf>
    <xf numFmtId="0" fontId="8" fillId="2" borderId="8" xfId="0" applyFont="1" applyFill="1" applyBorder="1" applyAlignment="1" applyProtection="1">
      <alignment horizontal="justify" vertical="center" wrapText="1"/>
      <protection locked="0"/>
    </xf>
    <xf numFmtId="4" fontId="3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justify" vertical="center" wrapText="1"/>
    </xf>
    <xf numFmtId="4" fontId="8" fillId="0" borderId="13" xfId="0" applyNumberFormat="1" applyFont="1" applyFill="1" applyBorder="1" applyAlignment="1">
      <alignment horizontal="center" vertical="center" wrapText="1"/>
    </xf>
    <xf numFmtId="4" fontId="8" fillId="0" borderId="1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3" fontId="8" fillId="0" borderId="14" xfId="0" applyNumberFormat="1" applyFont="1" applyFill="1" applyBorder="1" applyAlignment="1">
      <alignment horizontal="center" vertical="center" wrapText="1"/>
    </xf>
    <xf numFmtId="164" fontId="8" fillId="0" borderId="14" xfId="0" applyNumberFormat="1" applyFont="1" applyFill="1" applyBorder="1" applyAlignment="1">
      <alignment horizontal="center" vertical="center" wrapText="1"/>
    </xf>
    <xf numFmtId="3" fontId="8" fillId="0" borderId="14" xfId="0" applyNumberFormat="1" applyFont="1" applyBorder="1" applyAlignment="1">
      <alignment horizontal="center" vertical="center" wrapText="1"/>
    </xf>
    <xf numFmtId="166" fontId="8" fillId="0" borderId="6" xfId="0" applyNumberFormat="1" applyFont="1" applyFill="1" applyBorder="1" applyAlignment="1">
      <alignment horizontal="center" vertical="center" wrapText="1"/>
    </xf>
    <xf numFmtId="166" fontId="8" fillId="0" borderId="14" xfId="0" applyNumberFormat="1" applyFont="1" applyFill="1" applyBorder="1" applyAlignment="1">
      <alignment horizontal="center" vertical="center" wrapText="1"/>
    </xf>
    <xf numFmtId="166" fontId="8" fillId="0" borderId="8" xfId="0" applyNumberFormat="1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 vertical="center" wrapText="1"/>
    </xf>
    <xf numFmtId="166" fontId="8" fillId="0" borderId="13" xfId="0" applyNumberFormat="1" applyFont="1" applyFill="1" applyBorder="1" applyAlignment="1">
      <alignment horizontal="center" vertical="center" wrapText="1"/>
    </xf>
    <xf numFmtId="166" fontId="8" fillId="0" borderId="7" xfId="0" applyNumberFormat="1" applyFont="1" applyFill="1" applyBorder="1" applyAlignment="1">
      <alignment horizontal="center" vertical="center" wrapText="1"/>
    </xf>
    <xf numFmtId="166" fontId="8" fillId="0" borderId="12" xfId="0" applyNumberFormat="1" applyFont="1" applyFill="1" applyBorder="1" applyAlignment="1">
      <alignment horizontal="center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166" fontId="6" fillId="0" borderId="0" xfId="1" applyNumberFormat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2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2" fillId="2" borderId="20" xfId="1" applyFont="1" applyFill="1" applyBorder="1" applyAlignment="1">
      <alignment horizontal="center"/>
    </xf>
    <xf numFmtId="0" fontId="6" fillId="0" borderId="0" xfId="1" applyFont="1"/>
    <xf numFmtId="0" fontId="13" fillId="3" borderId="0" xfId="1" applyFont="1" applyFill="1"/>
    <xf numFmtId="0" fontId="13" fillId="0" borderId="0" xfId="1" applyFont="1"/>
    <xf numFmtId="0" fontId="13" fillId="0" borderId="0" xfId="0" applyFont="1" applyProtection="1">
      <protection locked="0"/>
    </xf>
    <xf numFmtId="0" fontId="13" fillId="0" borderId="0" xfId="1" applyFont="1" applyFill="1"/>
    <xf numFmtId="0" fontId="14" fillId="0" borderId="0" xfId="1" applyFont="1"/>
    <xf numFmtId="0" fontId="4" fillId="0" borderId="0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/>
    </xf>
    <xf numFmtId="0" fontId="2" fillId="2" borderId="20" xfId="1" applyFont="1" applyFill="1" applyBorder="1" applyAlignment="1">
      <alignment horizontal="center"/>
    </xf>
    <xf numFmtId="0" fontId="9" fillId="0" borderId="0" xfId="1" applyFont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11" fillId="2" borderId="6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7" fillId="0" borderId="3" xfId="1" applyFont="1" applyBorder="1" applyAlignment="1" applyProtection="1">
      <alignment horizontal="center" vertical="center" wrapText="1"/>
      <protection locked="0"/>
    </xf>
    <xf numFmtId="0" fontId="7" fillId="0" borderId="4" xfId="1" applyFont="1" applyBorder="1" applyAlignment="1" applyProtection="1">
      <alignment horizontal="center" vertical="center" wrapText="1"/>
      <protection locked="0"/>
    </xf>
    <xf numFmtId="0" fontId="7" fillId="0" borderId="5" xfId="1" applyFont="1" applyBorder="1" applyAlignment="1" applyProtection="1">
      <alignment horizontal="center" vertical="center" wrapText="1"/>
      <protection locked="0"/>
    </xf>
    <xf numFmtId="0" fontId="7" fillId="0" borderId="0" xfId="1" applyFont="1" applyAlignment="1" applyProtection="1">
      <alignment horizontal="left" vertical="center" wrapText="1"/>
      <protection locked="0"/>
    </xf>
    <xf numFmtId="0" fontId="3" fillId="0" borderId="0" xfId="1" applyFont="1" applyAlignment="1" applyProtection="1">
      <alignment horizontal="left" vertical="center" wrapText="1"/>
      <protection locked="0"/>
    </xf>
    <xf numFmtId="0" fontId="8" fillId="0" borderId="0" xfId="1" applyFont="1" applyAlignment="1" applyProtection="1">
      <alignment horizontal="left" vertical="center" wrapText="1"/>
      <protection locked="0"/>
    </xf>
    <xf numFmtId="0" fontId="8" fillId="0" borderId="1" xfId="1" applyFont="1" applyBorder="1" applyAlignment="1" applyProtection="1">
      <alignment horizontal="right" wrapText="1"/>
      <protection locked="0"/>
    </xf>
    <xf numFmtId="0" fontId="7" fillId="0" borderId="0" xfId="1" applyFont="1" applyAlignment="1" applyProtection="1">
      <alignment horizontal="center" vertical="center" wrapText="1"/>
      <protection locked="0"/>
    </xf>
  </cellXfs>
  <cellStyles count="2">
    <cellStyle name="Звичайний 2 2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abSelected="1" topLeftCell="A80" workbookViewId="0">
      <selection activeCell="A95" sqref="A95:XFD1330"/>
    </sheetView>
  </sheetViews>
  <sheetFormatPr defaultRowHeight="18" x14ac:dyDescent="0.3"/>
  <cols>
    <col min="1" max="1" width="72.5703125" style="112" customWidth="1"/>
    <col min="2" max="2" width="7.140625" style="112" customWidth="1"/>
    <col min="3" max="3" width="16.85546875" style="6" customWidth="1"/>
    <col min="4" max="4" width="13" style="6" customWidth="1"/>
    <col min="5" max="5" width="16.42578125" style="6" customWidth="1"/>
    <col min="6" max="6" width="16.5703125" style="6" customWidth="1"/>
    <col min="7" max="7" width="16" style="6" customWidth="1"/>
    <col min="8" max="8" width="16.140625" style="6" customWidth="1"/>
    <col min="9" max="9" width="16" style="6" customWidth="1"/>
    <col min="10" max="160" width="9.140625" style="114"/>
    <col min="161" max="161" width="72.5703125" style="114" customWidth="1"/>
    <col min="162" max="162" width="7.140625" style="114" customWidth="1"/>
    <col min="163" max="163" width="16.85546875" style="114" customWidth="1"/>
    <col min="164" max="164" width="13" style="114" customWidth="1"/>
    <col min="165" max="165" width="16.42578125" style="114" customWidth="1"/>
    <col min="166" max="166" width="16.5703125" style="114" customWidth="1"/>
    <col min="167" max="167" width="16" style="114" customWidth="1"/>
    <col min="168" max="168" width="16.140625" style="114" customWidth="1"/>
    <col min="169" max="169" width="16" style="114" customWidth="1"/>
    <col min="170" max="170" width="12.7109375" style="114" customWidth="1"/>
    <col min="171" max="171" width="14" style="114" customWidth="1"/>
    <col min="172" max="172" width="9.140625" style="114"/>
    <col min="173" max="173" width="11.42578125" style="114" bestFit="1" customWidth="1"/>
    <col min="174" max="416" width="9.140625" style="114"/>
    <col min="417" max="417" width="72.5703125" style="114" customWidth="1"/>
    <col min="418" max="418" width="7.140625" style="114" customWidth="1"/>
    <col min="419" max="419" width="16.85546875" style="114" customWidth="1"/>
    <col min="420" max="420" width="13" style="114" customWidth="1"/>
    <col min="421" max="421" width="16.42578125" style="114" customWidth="1"/>
    <col min="422" max="422" width="16.5703125" style="114" customWidth="1"/>
    <col min="423" max="423" width="16" style="114" customWidth="1"/>
    <col min="424" max="424" width="16.140625" style="114" customWidth="1"/>
    <col min="425" max="425" width="16" style="114" customWidth="1"/>
    <col min="426" max="426" width="12.7109375" style="114" customWidth="1"/>
    <col min="427" max="427" width="14" style="114" customWidth="1"/>
    <col min="428" max="428" width="9.140625" style="114"/>
    <col min="429" max="429" width="11.42578125" style="114" bestFit="1" customWidth="1"/>
    <col min="430" max="672" width="9.140625" style="114"/>
    <col min="673" max="673" width="72.5703125" style="114" customWidth="1"/>
    <col min="674" max="674" width="7.140625" style="114" customWidth="1"/>
    <col min="675" max="675" width="16.85546875" style="114" customWidth="1"/>
    <col min="676" max="676" width="13" style="114" customWidth="1"/>
    <col min="677" max="677" width="16.42578125" style="114" customWidth="1"/>
    <col min="678" max="678" width="16.5703125" style="114" customWidth="1"/>
    <col min="679" max="679" width="16" style="114" customWidth="1"/>
    <col min="680" max="680" width="16.140625" style="114" customWidth="1"/>
    <col min="681" max="681" width="16" style="114" customWidth="1"/>
    <col min="682" max="682" width="12.7109375" style="114" customWidth="1"/>
    <col min="683" max="683" width="14" style="114" customWidth="1"/>
    <col min="684" max="684" width="9.140625" style="114"/>
    <col min="685" max="685" width="11.42578125" style="114" bestFit="1" customWidth="1"/>
    <col min="686" max="928" width="9.140625" style="114"/>
    <col min="929" max="929" width="72.5703125" style="114" customWidth="1"/>
    <col min="930" max="930" width="7.140625" style="114" customWidth="1"/>
    <col min="931" max="931" width="16.85546875" style="114" customWidth="1"/>
    <col min="932" max="932" width="13" style="114" customWidth="1"/>
    <col min="933" max="933" width="16.42578125" style="114" customWidth="1"/>
    <col min="934" max="934" width="16.5703125" style="114" customWidth="1"/>
    <col min="935" max="935" width="16" style="114" customWidth="1"/>
    <col min="936" max="936" width="16.140625" style="114" customWidth="1"/>
    <col min="937" max="937" width="16" style="114" customWidth="1"/>
    <col min="938" max="938" width="12.7109375" style="114" customWidth="1"/>
    <col min="939" max="939" width="14" style="114" customWidth="1"/>
    <col min="940" max="940" width="9.140625" style="114"/>
    <col min="941" max="941" width="11.42578125" style="114" bestFit="1" customWidth="1"/>
    <col min="942" max="1184" width="9.140625" style="114"/>
    <col min="1185" max="1185" width="72.5703125" style="114" customWidth="1"/>
    <col min="1186" max="1186" width="7.140625" style="114" customWidth="1"/>
    <col min="1187" max="1187" width="16.85546875" style="114" customWidth="1"/>
    <col min="1188" max="1188" width="13" style="114" customWidth="1"/>
    <col min="1189" max="1189" width="16.42578125" style="114" customWidth="1"/>
    <col min="1190" max="1190" width="16.5703125" style="114" customWidth="1"/>
    <col min="1191" max="1191" width="16" style="114" customWidth="1"/>
    <col min="1192" max="1192" width="16.140625" style="114" customWidth="1"/>
    <col min="1193" max="1193" width="16" style="114" customWidth="1"/>
    <col min="1194" max="1194" width="12.7109375" style="114" customWidth="1"/>
    <col min="1195" max="1195" width="14" style="114" customWidth="1"/>
    <col min="1196" max="1196" width="9.140625" style="114"/>
    <col min="1197" max="1197" width="11.42578125" style="114" bestFit="1" customWidth="1"/>
    <col min="1198" max="1440" width="9.140625" style="114"/>
    <col min="1441" max="1441" width="72.5703125" style="114" customWidth="1"/>
    <col min="1442" max="1442" width="7.140625" style="114" customWidth="1"/>
    <col min="1443" max="1443" width="16.85546875" style="114" customWidth="1"/>
    <col min="1444" max="1444" width="13" style="114" customWidth="1"/>
    <col min="1445" max="1445" width="16.42578125" style="114" customWidth="1"/>
    <col min="1446" max="1446" width="16.5703125" style="114" customWidth="1"/>
    <col min="1447" max="1447" width="16" style="114" customWidth="1"/>
    <col min="1448" max="1448" width="16.140625" style="114" customWidth="1"/>
    <col min="1449" max="1449" width="16" style="114" customWidth="1"/>
    <col min="1450" max="1450" width="12.7109375" style="114" customWidth="1"/>
    <col min="1451" max="1451" width="14" style="114" customWidth="1"/>
    <col min="1452" max="1452" width="9.140625" style="114"/>
    <col min="1453" max="1453" width="11.42578125" style="114" bestFit="1" customWidth="1"/>
    <col min="1454" max="1696" width="9.140625" style="114"/>
    <col min="1697" max="1697" width="72.5703125" style="114" customWidth="1"/>
    <col min="1698" max="1698" width="7.140625" style="114" customWidth="1"/>
    <col min="1699" max="1699" width="16.85546875" style="114" customWidth="1"/>
    <col min="1700" max="1700" width="13" style="114" customWidth="1"/>
    <col min="1701" max="1701" width="16.42578125" style="114" customWidth="1"/>
    <col min="1702" max="1702" width="16.5703125" style="114" customWidth="1"/>
    <col min="1703" max="1703" width="16" style="114" customWidth="1"/>
    <col min="1704" max="1704" width="16.140625" style="114" customWidth="1"/>
    <col min="1705" max="1705" width="16" style="114" customWidth="1"/>
    <col min="1706" max="1706" width="12.7109375" style="114" customWidth="1"/>
    <col min="1707" max="1707" width="14" style="114" customWidth="1"/>
    <col min="1708" max="1708" width="9.140625" style="114"/>
    <col min="1709" max="1709" width="11.42578125" style="114" bestFit="1" customWidth="1"/>
    <col min="1710" max="1952" width="9.140625" style="114"/>
    <col min="1953" max="1953" width="72.5703125" style="114" customWidth="1"/>
    <col min="1954" max="1954" width="7.140625" style="114" customWidth="1"/>
    <col min="1955" max="1955" width="16.85546875" style="114" customWidth="1"/>
    <col min="1956" max="1956" width="13" style="114" customWidth="1"/>
    <col min="1957" max="1957" width="16.42578125" style="114" customWidth="1"/>
    <col min="1958" max="1958" width="16.5703125" style="114" customWidth="1"/>
    <col min="1959" max="1959" width="16" style="114" customWidth="1"/>
    <col min="1960" max="1960" width="16.140625" style="114" customWidth="1"/>
    <col min="1961" max="1961" width="16" style="114" customWidth="1"/>
    <col min="1962" max="1962" width="12.7109375" style="114" customWidth="1"/>
    <col min="1963" max="1963" width="14" style="114" customWidth="1"/>
    <col min="1964" max="1964" width="9.140625" style="114"/>
    <col min="1965" max="1965" width="11.42578125" style="114" bestFit="1" customWidth="1"/>
    <col min="1966" max="2208" width="9.140625" style="114"/>
    <col min="2209" max="2209" width="72.5703125" style="114" customWidth="1"/>
    <col min="2210" max="2210" width="7.140625" style="114" customWidth="1"/>
    <col min="2211" max="2211" width="16.85546875" style="114" customWidth="1"/>
    <col min="2212" max="2212" width="13" style="114" customWidth="1"/>
    <col min="2213" max="2213" width="16.42578125" style="114" customWidth="1"/>
    <col min="2214" max="2214" width="16.5703125" style="114" customWidth="1"/>
    <col min="2215" max="2215" width="16" style="114" customWidth="1"/>
    <col min="2216" max="2216" width="16.140625" style="114" customWidth="1"/>
    <col min="2217" max="2217" width="16" style="114" customWidth="1"/>
    <col min="2218" max="2218" width="12.7109375" style="114" customWidth="1"/>
    <col min="2219" max="2219" width="14" style="114" customWidth="1"/>
    <col min="2220" max="2220" width="9.140625" style="114"/>
    <col min="2221" max="2221" width="11.42578125" style="114" bestFit="1" customWidth="1"/>
    <col min="2222" max="2464" width="9.140625" style="114"/>
    <col min="2465" max="2465" width="72.5703125" style="114" customWidth="1"/>
    <col min="2466" max="2466" width="7.140625" style="114" customWidth="1"/>
    <col min="2467" max="2467" width="16.85546875" style="114" customWidth="1"/>
    <col min="2468" max="2468" width="13" style="114" customWidth="1"/>
    <col min="2469" max="2469" width="16.42578125" style="114" customWidth="1"/>
    <col min="2470" max="2470" width="16.5703125" style="114" customWidth="1"/>
    <col min="2471" max="2471" width="16" style="114" customWidth="1"/>
    <col min="2472" max="2472" width="16.140625" style="114" customWidth="1"/>
    <col min="2473" max="2473" width="16" style="114" customWidth="1"/>
    <col min="2474" max="2474" width="12.7109375" style="114" customWidth="1"/>
    <col min="2475" max="2475" width="14" style="114" customWidth="1"/>
    <col min="2476" max="2476" width="9.140625" style="114"/>
    <col min="2477" max="2477" width="11.42578125" style="114" bestFit="1" customWidth="1"/>
    <col min="2478" max="2720" width="9.140625" style="114"/>
    <col min="2721" max="2721" width="72.5703125" style="114" customWidth="1"/>
    <col min="2722" max="2722" width="7.140625" style="114" customWidth="1"/>
    <col min="2723" max="2723" width="16.85546875" style="114" customWidth="1"/>
    <col min="2724" max="2724" width="13" style="114" customWidth="1"/>
    <col min="2725" max="2725" width="16.42578125" style="114" customWidth="1"/>
    <col min="2726" max="2726" width="16.5703125" style="114" customWidth="1"/>
    <col min="2727" max="2727" width="16" style="114" customWidth="1"/>
    <col min="2728" max="2728" width="16.140625" style="114" customWidth="1"/>
    <col min="2729" max="2729" width="16" style="114" customWidth="1"/>
    <col min="2730" max="2730" width="12.7109375" style="114" customWidth="1"/>
    <col min="2731" max="2731" width="14" style="114" customWidth="1"/>
    <col min="2732" max="2732" width="9.140625" style="114"/>
    <col min="2733" max="2733" width="11.42578125" style="114" bestFit="1" customWidth="1"/>
    <col min="2734" max="2976" width="9.140625" style="114"/>
    <col min="2977" max="2977" width="72.5703125" style="114" customWidth="1"/>
    <col min="2978" max="2978" width="7.140625" style="114" customWidth="1"/>
    <col min="2979" max="2979" width="16.85546875" style="114" customWidth="1"/>
    <col min="2980" max="2980" width="13" style="114" customWidth="1"/>
    <col min="2981" max="2981" width="16.42578125" style="114" customWidth="1"/>
    <col min="2982" max="2982" width="16.5703125" style="114" customWidth="1"/>
    <col min="2983" max="2983" width="16" style="114" customWidth="1"/>
    <col min="2984" max="2984" width="16.140625" style="114" customWidth="1"/>
    <col min="2985" max="2985" width="16" style="114" customWidth="1"/>
    <col min="2986" max="2986" width="12.7109375" style="114" customWidth="1"/>
    <col min="2987" max="2987" width="14" style="114" customWidth="1"/>
    <col min="2988" max="2988" width="9.140625" style="114"/>
    <col min="2989" max="2989" width="11.42578125" style="114" bestFit="1" customWidth="1"/>
    <col min="2990" max="3232" width="9.140625" style="114"/>
    <col min="3233" max="3233" width="72.5703125" style="114" customWidth="1"/>
    <col min="3234" max="3234" width="7.140625" style="114" customWidth="1"/>
    <col min="3235" max="3235" width="16.85546875" style="114" customWidth="1"/>
    <col min="3236" max="3236" width="13" style="114" customWidth="1"/>
    <col min="3237" max="3237" width="16.42578125" style="114" customWidth="1"/>
    <col min="3238" max="3238" width="16.5703125" style="114" customWidth="1"/>
    <col min="3239" max="3239" width="16" style="114" customWidth="1"/>
    <col min="3240" max="3240" width="16.140625" style="114" customWidth="1"/>
    <col min="3241" max="3241" width="16" style="114" customWidth="1"/>
    <col min="3242" max="3242" width="12.7109375" style="114" customWidth="1"/>
    <col min="3243" max="3243" width="14" style="114" customWidth="1"/>
    <col min="3244" max="3244" width="9.140625" style="114"/>
    <col min="3245" max="3245" width="11.42578125" style="114" bestFit="1" customWidth="1"/>
    <col min="3246" max="3488" width="9.140625" style="114"/>
    <col min="3489" max="3489" width="72.5703125" style="114" customWidth="1"/>
    <col min="3490" max="3490" width="7.140625" style="114" customWidth="1"/>
    <col min="3491" max="3491" width="16.85546875" style="114" customWidth="1"/>
    <col min="3492" max="3492" width="13" style="114" customWidth="1"/>
    <col min="3493" max="3493" width="16.42578125" style="114" customWidth="1"/>
    <col min="3494" max="3494" width="16.5703125" style="114" customWidth="1"/>
    <col min="3495" max="3495" width="16" style="114" customWidth="1"/>
    <col min="3496" max="3496" width="16.140625" style="114" customWidth="1"/>
    <col min="3497" max="3497" width="16" style="114" customWidth="1"/>
    <col min="3498" max="3498" width="12.7109375" style="114" customWidth="1"/>
    <col min="3499" max="3499" width="14" style="114" customWidth="1"/>
    <col min="3500" max="3500" width="9.140625" style="114"/>
    <col min="3501" max="3501" width="11.42578125" style="114" bestFit="1" customWidth="1"/>
    <col min="3502" max="3744" width="9.140625" style="114"/>
    <col min="3745" max="3745" width="72.5703125" style="114" customWidth="1"/>
    <col min="3746" max="3746" width="7.140625" style="114" customWidth="1"/>
    <col min="3747" max="3747" width="16.85546875" style="114" customWidth="1"/>
    <col min="3748" max="3748" width="13" style="114" customWidth="1"/>
    <col min="3749" max="3749" width="16.42578125" style="114" customWidth="1"/>
    <col min="3750" max="3750" width="16.5703125" style="114" customWidth="1"/>
    <col min="3751" max="3751" width="16" style="114" customWidth="1"/>
    <col min="3752" max="3752" width="16.140625" style="114" customWidth="1"/>
    <col min="3753" max="3753" width="16" style="114" customWidth="1"/>
    <col min="3754" max="3754" width="12.7109375" style="114" customWidth="1"/>
    <col min="3755" max="3755" width="14" style="114" customWidth="1"/>
    <col min="3756" max="3756" width="9.140625" style="114"/>
    <col min="3757" max="3757" width="11.42578125" style="114" bestFit="1" customWidth="1"/>
    <col min="3758" max="4000" width="9.140625" style="114"/>
    <col min="4001" max="4001" width="72.5703125" style="114" customWidth="1"/>
    <col min="4002" max="4002" width="7.140625" style="114" customWidth="1"/>
    <col min="4003" max="4003" width="16.85546875" style="114" customWidth="1"/>
    <col min="4004" max="4004" width="13" style="114" customWidth="1"/>
    <col min="4005" max="4005" width="16.42578125" style="114" customWidth="1"/>
    <col min="4006" max="4006" width="16.5703125" style="114" customWidth="1"/>
    <col min="4007" max="4007" width="16" style="114" customWidth="1"/>
    <col min="4008" max="4008" width="16.140625" style="114" customWidth="1"/>
    <col min="4009" max="4009" width="16" style="114" customWidth="1"/>
    <col min="4010" max="4010" width="12.7109375" style="114" customWidth="1"/>
    <col min="4011" max="4011" width="14" style="114" customWidth="1"/>
    <col min="4012" max="4012" width="9.140625" style="114"/>
    <col min="4013" max="4013" width="11.42578125" style="114" bestFit="1" customWidth="1"/>
    <col min="4014" max="4256" width="9.140625" style="114"/>
    <col min="4257" max="4257" width="72.5703125" style="114" customWidth="1"/>
    <col min="4258" max="4258" width="7.140625" style="114" customWidth="1"/>
    <col min="4259" max="4259" width="16.85546875" style="114" customWidth="1"/>
    <col min="4260" max="4260" width="13" style="114" customWidth="1"/>
    <col min="4261" max="4261" width="16.42578125" style="114" customWidth="1"/>
    <col min="4262" max="4262" width="16.5703125" style="114" customWidth="1"/>
    <col min="4263" max="4263" width="16" style="114" customWidth="1"/>
    <col min="4264" max="4264" width="16.140625" style="114" customWidth="1"/>
    <col min="4265" max="4265" width="16" style="114" customWidth="1"/>
    <col min="4266" max="4266" width="12.7109375" style="114" customWidth="1"/>
    <col min="4267" max="4267" width="14" style="114" customWidth="1"/>
    <col min="4268" max="4268" width="9.140625" style="114"/>
    <col min="4269" max="4269" width="11.42578125" style="114" bestFit="1" customWidth="1"/>
    <col min="4270" max="4512" width="9.140625" style="114"/>
    <col min="4513" max="4513" width="72.5703125" style="114" customWidth="1"/>
    <col min="4514" max="4514" width="7.140625" style="114" customWidth="1"/>
    <col min="4515" max="4515" width="16.85546875" style="114" customWidth="1"/>
    <col min="4516" max="4516" width="13" style="114" customWidth="1"/>
    <col min="4517" max="4517" width="16.42578125" style="114" customWidth="1"/>
    <col min="4518" max="4518" width="16.5703125" style="114" customWidth="1"/>
    <col min="4519" max="4519" width="16" style="114" customWidth="1"/>
    <col min="4520" max="4520" width="16.140625" style="114" customWidth="1"/>
    <col min="4521" max="4521" width="16" style="114" customWidth="1"/>
    <col min="4522" max="4522" width="12.7109375" style="114" customWidth="1"/>
    <col min="4523" max="4523" width="14" style="114" customWidth="1"/>
    <col min="4524" max="4524" width="9.140625" style="114"/>
    <col min="4525" max="4525" width="11.42578125" style="114" bestFit="1" customWidth="1"/>
    <col min="4526" max="4768" width="9.140625" style="114"/>
    <col min="4769" max="4769" width="72.5703125" style="114" customWidth="1"/>
    <col min="4770" max="4770" width="7.140625" style="114" customWidth="1"/>
    <col min="4771" max="4771" width="16.85546875" style="114" customWidth="1"/>
    <col min="4772" max="4772" width="13" style="114" customWidth="1"/>
    <col min="4773" max="4773" width="16.42578125" style="114" customWidth="1"/>
    <col min="4774" max="4774" width="16.5703125" style="114" customWidth="1"/>
    <col min="4775" max="4775" width="16" style="114" customWidth="1"/>
    <col min="4776" max="4776" width="16.140625" style="114" customWidth="1"/>
    <col min="4777" max="4777" width="16" style="114" customWidth="1"/>
    <col min="4778" max="4778" width="12.7109375" style="114" customWidth="1"/>
    <col min="4779" max="4779" width="14" style="114" customWidth="1"/>
    <col min="4780" max="4780" width="9.140625" style="114"/>
    <col min="4781" max="4781" width="11.42578125" style="114" bestFit="1" customWidth="1"/>
    <col min="4782" max="5024" width="9.140625" style="114"/>
    <col min="5025" max="5025" width="72.5703125" style="114" customWidth="1"/>
    <col min="5026" max="5026" width="7.140625" style="114" customWidth="1"/>
    <col min="5027" max="5027" width="16.85546875" style="114" customWidth="1"/>
    <col min="5028" max="5028" width="13" style="114" customWidth="1"/>
    <col min="5029" max="5029" width="16.42578125" style="114" customWidth="1"/>
    <col min="5030" max="5030" width="16.5703125" style="114" customWidth="1"/>
    <col min="5031" max="5031" width="16" style="114" customWidth="1"/>
    <col min="5032" max="5032" width="16.140625" style="114" customWidth="1"/>
    <col min="5033" max="5033" width="16" style="114" customWidth="1"/>
    <col min="5034" max="5034" width="12.7109375" style="114" customWidth="1"/>
    <col min="5035" max="5035" width="14" style="114" customWidth="1"/>
    <col min="5036" max="5036" width="9.140625" style="114"/>
    <col min="5037" max="5037" width="11.42578125" style="114" bestFit="1" customWidth="1"/>
    <col min="5038" max="5280" width="9.140625" style="114"/>
    <col min="5281" max="5281" width="72.5703125" style="114" customWidth="1"/>
    <col min="5282" max="5282" width="7.140625" style="114" customWidth="1"/>
    <col min="5283" max="5283" width="16.85546875" style="114" customWidth="1"/>
    <col min="5284" max="5284" width="13" style="114" customWidth="1"/>
    <col min="5285" max="5285" width="16.42578125" style="114" customWidth="1"/>
    <col min="5286" max="5286" width="16.5703125" style="114" customWidth="1"/>
    <col min="5287" max="5287" width="16" style="114" customWidth="1"/>
    <col min="5288" max="5288" width="16.140625" style="114" customWidth="1"/>
    <col min="5289" max="5289" width="16" style="114" customWidth="1"/>
    <col min="5290" max="5290" width="12.7109375" style="114" customWidth="1"/>
    <col min="5291" max="5291" width="14" style="114" customWidth="1"/>
    <col min="5292" max="5292" width="9.140625" style="114"/>
    <col min="5293" max="5293" width="11.42578125" style="114" bestFit="1" customWidth="1"/>
    <col min="5294" max="5536" width="9.140625" style="114"/>
    <col min="5537" max="5537" width="72.5703125" style="114" customWidth="1"/>
    <col min="5538" max="5538" width="7.140625" style="114" customWidth="1"/>
    <col min="5539" max="5539" width="16.85546875" style="114" customWidth="1"/>
    <col min="5540" max="5540" width="13" style="114" customWidth="1"/>
    <col min="5541" max="5541" width="16.42578125" style="114" customWidth="1"/>
    <col min="5542" max="5542" width="16.5703125" style="114" customWidth="1"/>
    <col min="5543" max="5543" width="16" style="114" customWidth="1"/>
    <col min="5544" max="5544" width="16.140625" style="114" customWidth="1"/>
    <col min="5545" max="5545" width="16" style="114" customWidth="1"/>
    <col min="5546" max="5546" width="12.7109375" style="114" customWidth="1"/>
    <col min="5547" max="5547" width="14" style="114" customWidth="1"/>
    <col min="5548" max="5548" width="9.140625" style="114"/>
    <col min="5549" max="5549" width="11.42578125" style="114" bestFit="1" customWidth="1"/>
    <col min="5550" max="5792" width="9.140625" style="114"/>
    <col min="5793" max="5793" width="72.5703125" style="114" customWidth="1"/>
    <col min="5794" max="5794" width="7.140625" style="114" customWidth="1"/>
    <col min="5795" max="5795" width="16.85546875" style="114" customWidth="1"/>
    <col min="5796" max="5796" width="13" style="114" customWidth="1"/>
    <col min="5797" max="5797" width="16.42578125" style="114" customWidth="1"/>
    <col min="5798" max="5798" width="16.5703125" style="114" customWidth="1"/>
    <col min="5799" max="5799" width="16" style="114" customWidth="1"/>
    <col min="5800" max="5800" width="16.140625" style="114" customWidth="1"/>
    <col min="5801" max="5801" width="16" style="114" customWidth="1"/>
    <col min="5802" max="5802" width="12.7109375" style="114" customWidth="1"/>
    <col min="5803" max="5803" width="14" style="114" customWidth="1"/>
    <col min="5804" max="5804" width="9.140625" style="114"/>
    <col min="5805" max="5805" width="11.42578125" style="114" bestFit="1" customWidth="1"/>
    <col min="5806" max="6048" width="9.140625" style="114"/>
    <col min="6049" max="6049" width="72.5703125" style="114" customWidth="1"/>
    <col min="6050" max="6050" width="7.140625" style="114" customWidth="1"/>
    <col min="6051" max="6051" width="16.85546875" style="114" customWidth="1"/>
    <col min="6052" max="6052" width="13" style="114" customWidth="1"/>
    <col min="6053" max="6053" width="16.42578125" style="114" customWidth="1"/>
    <col min="6054" max="6054" width="16.5703125" style="114" customWidth="1"/>
    <col min="6055" max="6055" width="16" style="114" customWidth="1"/>
    <col min="6056" max="6056" width="16.140625" style="114" customWidth="1"/>
    <col min="6057" max="6057" width="16" style="114" customWidth="1"/>
    <col min="6058" max="6058" width="12.7109375" style="114" customWidth="1"/>
    <col min="6059" max="6059" width="14" style="114" customWidth="1"/>
    <col min="6060" max="6060" width="9.140625" style="114"/>
    <col min="6061" max="6061" width="11.42578125" style="114" bestFit="1" customWidth="1"/>
    <col min="6062" max="6304" width="9.140625" style="114"/>
    <col min="6305" max="6305" width="72.5703125" style="114" customWidth="1"/>
    <col min="6306" max="6306" width="7.140625" style="114" customWidth="1"/>
    <col min="6307" max="6307" width="16.85546875" style="114" customWidth="1"/>
    <col min="6308" max="6308" width="13" style="114" customWidth="1"/>
    <col min="6309" max="6309" width="16.42578125" style="114" customWidth="1"/>
    <col min="6310" max="6310" width="16.5703125" style="114" customWidth="1"/>
    <col min="6311" max="6311" width="16" style="114" customWidth="1"/>
    <col min="6312" max="6312" width="16.140625" style="114" customWidth="1"/>
    <col min="6313" max="6313" width="16" style="114" customWidth="1"/>
    <col min="6314" max="6314" width="12.7109375" style="114" customWidth="1"/>
    <col min="6315" max="6315" width="14" style="114" customWidth="1"/>
    <col min="6316" max="6316" width="9.140625" style="114"/>
    <col min="6317" max="6317" width="11.42578125" style="114" bestFit="1" customWidth="1"/>
    <col min="6318" max="6560" width="9.140625" style="114"/>
    <col min="6561" max="6561" width="72.5703125" style="114" customWidth="1"/>
    <col min="6562" max="6562" width="7.140625" style="114" customWidth="1"/>
    <col min="6563" max="6563" width="16.85546875" style="114" customWidth="1"/>
    <col min="6564" max="6564" width="13" style="114" customWidth="1"/>
    <col min="6565" max="6565" width="16.42578125" style="114" customWidth="1"/>
    <col min="6566" max="6566" width="16.5703125" style="114" customWidth="1"/>
    <col min="6567" max="6567" width="16" style="114" customWidth="1"/>
    <col min="6568" max="6568" width="16.140625" style="114" customWidth="1"/>
    <col min="6569" max="6569" width="16" style="114" customWidth="1"/>
    <col min="6570" max="6570" width="12.7109375" style="114" customWidth="1"/>
    <col min="6571" max="6571" width="14" style="114" customWidth="1"/>
    <col min="6572" max="6572" width="9.140625" style="114"/>
    <col min="6573" max="6573" width="11.42578125" style="114" bestFit="1" customWidth="1"/>
    <col min="6574" max="6816" width="9.140625" style="114"/>
    <col min="6817" max="6817" width="72.5703125" style="114" customWidth="1"/>
    <col min="6818" max="6818" width="7.140625" style="114" customWidth="1"/>
    <col min="6819" max="6819" width="16.85546875" style="114" customWidth="1"/>
    <col min="6820" max="6820" width="13" style="114" customWidth="1"/>
    <col min="6821" max="6821" width="16.42578125" style="114" customWidth="1"/>
    <col min="6822" max="6822" width="16.5703125" style="114" customWidth="1"/>
    <col min="6823" max="6823" width="16" style="114" customWidth="1"/>
    <col min="6824" max="6824" width="16.140625" style="114" customWidth="1"/>
    <col min="6825" max="6825" width="16" style="114" customWidth="1"/>
    <col min="6826" max="6826" width="12.7109375" style="114" customWidth="1"/>
    <col min="6827" max="6827" width="14" style="114" customWidth="1"/>
    <col min="6828" max="6828" width="9.140625" style="114"/>
    <col min="6829" max="6829" width="11.42578125" style="114" bestFit="1" customWidth="1"/>
    <col min="6830" max="7072" width="9.140625" style="114"/>
    <col min="7073" max="7073" width="72.5703125" style="114" customWidth="1"/>
    <col min="7074" max="7074" width="7.140625" style="114" customWidth="1"/>
    <col min="7075" max="7075" width="16.85546875" style="114" customWidth="1"/>
    <col min="7076" max="7076" width="13" style="114" customWidth="1"/>
    <col min="7077" max="7077" width="16.42578125" style="114" customWidth="1"/>
    <col min="7078" max="7078" width="16.5703125" style="114" customWidth="1"/>
    <col min="7079" max="7079" width="16" style="114" customWidth="1"/>
    <col min="7080" max="7080" width="16.140625" style="114" customWidth="1"/>
    <col min="7081" max="7081" width="16" style="114" customWidth="1"/>
    <col min="7082" max="7082" width="12.7109375" style="114" customWidth="1"/>
    <col min="7083" max="7083" width="14" style="114" customWidth="1"/>
    <col min="7084" max="7084" width="9.140625" style="114"/>
    <col min="7085" max="7085" width="11.42578125" style="114" bestFit="1" customWidth="1"/>
    <col min="7086" max="7328" width="9.140625" style="114"/>
    <col min="7329" max="7329" width="72.5703125" style="114" customWidth="1"/>
    <col min="7330" max="7330" width="7.140625" style="114" customWidth="1"/>
    <col min="7331" max="7331" width="16.85546875" style="114" customWidth="1"/>
    <col min="7332" max="7332" width="13" style="114" customWidth="1"/>
    <col min="7333" max="7333" width="16.42578125" style="114" customWidth="1"/>
    <col min="7334" max="7334" width="16.5703125" style="114" customWidth="1"/>
    <col min="7335" max="7335" width="16" style="114" customWidth="1"/>
    <col min="7336" max="7336" width="16.140625" style="114" customWidth="1"/>
    <col min="7337" max="7337" width="16" style="114" customWidth="1"/>
    <col min="7338" max="7338" width="12.7109375" style="114" customWidth="1"/>
    <col min="7339" max="7339" width="14" style="114" customWidth="1"/>
    <col min="7340" max="7340" width="9.140625" style="114"/>
    <col min="7341" max="7341" width="11.42578125" style="114" bestFit="1" customWidth="1"/>
    <col min="7342" max="7584" width="9.140625" style="114"/>
    <col min="7585" max="7585" width="72.5703125" style="114" customWidth="1"/>
    <col min="7586" max="7586" width="7.140625" style="114" customWidth="1"/>
    <col min="7587" max="7587" width="16.85546875" style="114" customWidth="1"/>
    <col min="7588" max="7588" width="13" style="114" customWidth="1"/>
    <col min="7589" max="7589" width="16.42578125" style="114" customWidth="1"/>
    <col min="7590" max="7590" width="16.5703125" style="114" customWidth="1"/>
    <col min="7591" max="7591" width="16" style="114" customWidth="1"/>
    <col min="7592" max="7592" width="16.140625" style="114" customWidth="1"/>
    <col min="7593" max="7593" width="16" style="114" customWidth="1"/>
    <col min="7594" max="7594" width="12.7109375" style="114" customWidth="1"/>
    <col min="7595" max="7595" width="14" style="114" customWidth="1"/>
    <col min="7596" max="7596" width="9.140625" style="114"/>
    <col min="7597" max="7597" width="11.42578125" style="114" bestFit="1" customWidth="1"/>
    <col min="7598" max="7840" width="9.140625" style="114"/>
    <col min="7841" max="7841" width="72.5703125" style="114" customWidth="1"/>
    <col min="7842" max="7842" width="7.140625" style="114" customWidth="1"/>
    <col min="7843" max="7843" width="16.85546875" style="114" customWidth="1"/>
    <col min="7844" max="7844" width="13" style="114" customWidth="1"/>
    <col min="7845" max="7845" width="16.42578125" style="114" customWidth="1"/>
    <col min="7846" max="7846" width="16.5703125" style="114" customWidth="1"/>
    <col min="7847" max="7847" width="16" style="114" customWidth="1"/>
    <col min="7848" max="7848" width="16.140625" style="114" customWidth="1"/>
    <col min="7849" max="7849" width="16" style="114" customWidth="1"/>
    <col min="7850" max="7850" width="12.7109375" style="114" customWidth="1"/>
    <col min="7851" max="7851" width="14" style="114" customWidth="1"/>
    <col min="7852" max="7852" width="9.140625" style="114"/>
    <col min="7853" max="7853" width="11.42578125" style="114" bestFit="1" customWidth="1"/>
    <col min="7854" max="8096" width="9.140625" style="114"/>
    <col min="8097" max="8097" width="72.5703125" style="114" customWidth="1"/>
    <col min="8098" max="8098" width="7.140625" style="114" customWidth="1"/>
    <col min="8099" max="8099" width="16.85546875" style="114" customWidth="1"/>
    <col min="8100" max="8100" width="13" style="114" customWidth="1"/>
    <col min="8101" max="8101" width="16.42578125" style="114" customWidth="1"/>
    <col min="8102" max="8102" width="16.5703125" style="114" customWidth="1"/>
    <col min="8103" max="8103" width="16" style="114" customWidth="1"/>
    <col min="8104" max="8104" width="16.140625" style="114" customWidth="1"/>
    <col min="8105" max="8105" width="16" style="114" customWidth="1"/>
    <col min="8106" max="8106" width="12.7109375" style="114" customWidth="1"/>
    <col min="8107" max="8107" width="14" style="114" customWidth="1"/>
    <col min="8108" max="8108" width="9.140625" style="114"/>
    <col min="8109" max="8109" width="11.42578125" style="114" bestFit="1" customWidth="1"/>
    <col min="8110" max="8352" width="9.140625" style="114"/>
    <col min="8353" max="8353" width="72.5703125" style="114" customWidth="1"/>
    <col min="8354" max="8354" width="7.140625" style="114" customWidth="1"/>
    <col min="8355" max="8355" width="16.85546875" style="114" customWidth="1"/>
    <col min="8356" max="8356" width="13" style="114" customWidth="1"/>
    <col min="8357" max="8357" width="16.42578125" style="114" customWidth="1"/>
    <col min="8358" max="8358" width="16.5703125" style="114" customWidth="1"/>
    <col min="8359" max="8359" width="16" style="114" customWidth="1"/>
    <col min="8360" max="8360" width="16.140625" style="114" customWidth="1"/>
    <col min="8361" max="8361" width="16" style="114" customWidth="1"/>
    <col min="8362" max="8362" width="12.7109375" style="114" customWidth="1"/>
    <col min="8363" max="8363" width="14" style="114" customWidth="1"/>
    <col min="8364" max="8364" width="9.140625" style="114"/>
    <col min="8365" max="8365" width="11.42578125" style="114" bestFit="1" customWidth="1"/>
    <col min="8366" max="8608" width="9.140625" style="114"/>
    <col min="8609" max="8609" width="72.5703125" style="114" customWidth="1"/>
    <col min="8610" max="8610" width="7.140625" style="114" customWidth="1"/>
    <col min="8611" max="8611" width="16.85546875" style="114" customWidth="1"/>
    <col min="8612" max="8612" width="13" style="114" customWidth="1"/>
    <col min="8613" max="8613" width="16.42578125" style="114" customWidth="1"/>
    <col min="8614" max="8614" width="16.5703125" style="114" customWidth="1"/>
    <col min="8615" max="8615" width="16" style="114" customWidth="1"/>
    <col min="8616" max="8616" width="16.140625" style="114" customWidth="1"/>
    <col min="8617" max="8617" width="16" style="114" customWidth="1"/>
    <col min="8618" max="8618" width="12.7109375" style="114" customWidth="1"/>
    <col min="8619" max="8619" width="14" style="114" customWidth="1"/>
    <col min="8620" max="8620" width="9.140625" style="114"/>
    <col min="8621" max="8621" width="11.42578125" style="114" bestFit="1" customWidth="1"/>
    <col min="8622" max="8864" width="9.140625" style="114"/>
    <col min="8865" max="8865" width="72.5703125" style="114" customWidth="1"/>
    <col min="8866" max="8866" width="7.140625" style="114" customWidth="1"/>
    <col min="8867" max="8867" width="16.85546875" style="114" customWidth="1"/>
    <col min="8868" max="8868" width="13" style="114" customWidth="1"/>
    <col min="8869" max="8869" width="16.42578125" style="114" customWidth="1"/>
    <col min="8870" max="8870" width="16.5703125" style="114" customWidth="1"/>
    <col min="8871" max="8871" width="16" style="114" customWidth="1"/>
    <col min="8872" max="8872" width="16.140625" style="114" customWidth="1"/>
    <col min="8873" max="8873" width="16" style="114" customWidth="1"/>
    <col min="8874" max="8874" width="12.7109375" style="114" customWidth="1"/>
    <col min="8875" max="8875" width="14" style="114" customWidth="1"/>
    <col min="8876" max="8876" width="9.140625" style="114"/>
    <col min="8877" max="8877" width="11.42578125" style="114" bestFit="1" customWidth="1"/>
    <col min="8878" max="9120" width="9.140625" style="114"/>
    <col min="9121" max="9121" width="72.5703125" style="114" customWidth="1"/>
    <col min="9122" max="9122" width="7.140625" style="114" customWidth="1"/>
    <col min="9123" max="9123" width="16.85546875" style="114" customWidth="1"/>
    <col min="9124" max="9124" width="13" style="114" customWidth="1"/>
    <col min="9125" max="9125" width="16.42578125" style="114" customWidth="1"/>
    <col min="9126" max="9126" width="16.5703125" style="114" customWidth="1"/>
    <col min="9127" max="9127" width="16" style="114" customWidth="1"/>
    <col min="9128" max="9128" width="16.140625" style="114" customWidth="1"/>
    <col min="9129" max="9129" width="16" style="114" customWidth="1"/>
    <col min="9130" max="9130" width="12.7109375" style="114" customWidth="1"/>
    <col min="9131" max="9131" width="14" style="114" customWidth="1"/>
    <col min="9132" max="9132" width="9.140625" style="114"/>
    <col min="9133" max="9133" width="11.42578125" style="114" bestFit="1" customWidth="1"/>
    <col min="9134" max="9376" width="9.140625" style="114"/>
    <col min="9377" max="9377" width="72.5703125" style="114" customWidth="1"/>
    <col min="9378" max="9378" width="7.140625" style="114" customWidth="1"/>
    <col min="9379" max="9379" width="16.85546875" style="114" customWidth="1"/>
    <col min="9380" max="9380" width="13" style="114" customWidth="1"/>
    <col min="9381" max="9381" width="16.42578125" style="114" customWidth="1"/>
    <col min="9382" max="9382" width="16.5703125" style="114" customWidth="1"/>
    <col min="9383" max="9383" width="16" style="114" customWidth="1"/>
    <col min="9384" max="9384" width="16.140625" style="114" customWidth="1"/>
    <col min="9385" max="9385" width="16" style="114" customWidth="1"/>
    <col min="9386" max="9386" width="12.7109375" style="114" customWidth="1"/>
    <col min="9387" max="9387" width="14" style="114" customWidth="1"/>
    <col min="9388" max="9388" width="9.140625" style="114"/>
    <col min="9389" max="9389" width="11.42578125" style="114" bestFit="1" customWidth="1"/>
    <col min="9390" max="9632" width="9.140625" style="114"/>
    <col min="9633" max="9633" width="72.5703125" style="114" customWidth="1"/>
    <col min="9634" max="9634" width="7.140625" style="114" customWidth="1"/>
    <col min="9635" max="9635" width="16.85546875" style="114" customWidth="1"/>
    <col min="9636" max="9636" width="13" style="114" customWidth="1"/>
    <col min="9637" max="9637" width="16.42578125" style="114" customWidth="1"/>
    <col min="9638" max="9638" width="16.5703125" style="114" customWidth="1"/>
    <col min="9639" max="9639" width="16" style="114" customWidth="1"/>
    <col min="9640" max="9640" width="16.140625" style="114" customWidth="1"/>
    <col min="9641" max="9641" width="16" style="114" customWidth="1"/>
    <col min="9642" max="9642" width="12.7109375" style="114" customWidth="1"/>
    <col min="9643" max="9643" width="14" style="114" customWidth="1"/>
    <col min="9644" max="9644" width="9.140625" style="114"/>
    <col min="9645" max="9645" width="11.42578125" style="114" bestFit="1" customWidth="1"/>
    <col min="9646" max="9888" width="9.140625" style="114"/>
    <col min="9889" max="9889" width="72.5703125" style="114" customWidth="1"/>
    <col min="9890" max="9890" width="7.140625" style="114" customWidth="1"/>
    <col min="9891" max="9891" width="16.85546875" style="114" customWidth="1"/>
    <col min="9892" max="9892" width="13" style="114" customWidth="1"/>
    <col min="9893" max="9893" width="16.42578125" style="114" customWidth="1"/>
    <col min="9894" max="9894" width="16.5703125" style="114" customWidth="1"/>
    <col min="9895" max="9895" width="16" style="114" customWidth="1"/>
    <col min="9896" max="9896" width="16.140625" style="114" customWidth="1"/>
    <col min="9897" max="9897" width="16" style="114" customWidth="1"/>
    <col min="9898" max="9898" width="12.7109375" style="114" customWidth="1"/>
    <col min="9899" max="9899" width="14" style="114" customWidth="1"/>
    <col min="9900" max="9900" width="9.140625" style="114"/>
    <col min="9901" max="9901" width="11.42578125" style="114" bestFit="1" customWidth="1"/>
    <col min="9902" max="10144" width="9.140625" style="114"/>
    <col min="10145" max="10145" width="72.5703125" style="114" customWidth="1"/>
    <col min="10146" max="10146" width="7.140625" style="114" customWidth="1"/>
    <col min="10147" max="10147" width="16.85546875" style="114" customWidth="1"/>
    <col min="10148" max="10148" width="13" style="114" customWidth="1"/>
    <col min="10149" max="10149" width="16.42578125" style="114" customWidth="1"/>
    <col min="10150" max="10150" width="16.5703125" style="114" customWidth="1"/>
    <col min="10151" max="10151" width="16" style="114" customWidth="1"/>
    <col min="10152" max="10152" width="16.140625" style="114" customWidth="1"/>
    <col min="10153" max="10153" width="16" style="114" customWidth="1"/>
    <col min="10154" max="10154" width="12.7109375" style="114" customWidth="1"/>
    <col min="10155" max="10155" width="14" style="114" customWidth="1"/>
    <col min="10156" max="10156" width="9.140625" style="114"/>
    <col min="10157" max="10157" width="11.42578125" style="114" bestFit="1" customWidth="1"/>
    <col min="10158" max="10400" width="9.140625" style="114"/>
    <col min="10401" max="10401" width="72.5703125" style="114" customWidth="1"/>
    <col min="10402" max="10402" width="7.140625" style="114" customWidth="1"/>
    <col min="10403" max="10403" width="16.85546875" style="114" customWidth="1"/>
    <col min="10404" max="10404" width="13" style="114" customWidth="1"/>
    <col min="10405" max="10405" width="16.42578125" style="114" customWidth="1"/>
    <col min="10406" max="10406" width="16.5703125" style="114" customWidth="1"/>
    <col min="10407" max="10407" width="16" style="114" customWidth="1"/>
    <col min="10408" max="10408" width="16.140625" style="114" customWidth="1"/>
    <col min="10409" max="10409" width="16" style="114" customWidth="1"/>
    <col min="10410" max="10410" width="12.7109375" style="114" customWidth="1"/>
    <col min="10411" max="10411" width="14" style="114" customWidth="1"/>
    <col min="10412" max="10412" width="9.140625" style="114"/>
    <col min="10413" max="10413" width="11.42578125" style="114" bestFit="1" customWidth="1"/>
    <col min="10414" max="10656" width="9.140625" style="114"/>
    <col min="10657" max="10657" width="72.5703125" style="114" customWidth="1"/>
    <col min="10658" max="10658" width="7.140625" style="114" customWidth="1"/>
    <col min="10659" max="10659" width="16.85546875" style="114" customWidth="1"/>
    <col min="10660" max="10660" width="13" style="114" customWidth="1"/>
    <col min="10661" max="10661" width="16.42578125" style="114" customWidth="1"/>
    <col min="10662" max="10662" width="16.5703125" style="114" customWidth="1"/>
    <col min="10663" max="10663" width="16" style="114" customWidth="1"/>
    <col min="10664" max="10664" width="16.140625" style="114" customWidth="1"/>
    <col min="10665" max="10665" width="16" style="114" customWidth="1"/>
    <col min="10666" max="10666" width="12.7109375" style="114" customWidth="1"/>
    <col min="10667" max="10667" width="14" style="114" customWidth="1"/>
    <col min="10668" max="10668" width="9.140625" style="114"/>
    <col min="10669" max="10669" width="11.42578125" style="114" bestFit="1" customWidth="1"/>
    <col min="10670" max="10912" width="9.140625" style="114"/>
    <col min="10913" max="10913" width="72.5703125" style="114" customWidth="1"/>
    <col min="10914" max="10914" width="7.140625" style="114" customWidth="1"/>
    <col min="10915" max="10915" width="16.85546875" style="114" customWidth="1"/>
    <col min="10916" max="10916" width="13" style="114" customWidth="1"/>
    <col min="10917" max="10917" width="16.42578125" style="114" customWidth="1"/>
    <col min="10918" max="10918" width="16.5703125" style="114" customWidth="1"/>
    <col min="10919" max="10919" width="16" style="114" customWidth="1"/>
    <col min="10920" max="10920" width="16.140625" style="114" customWidth="1"/>
    <col min="10921" max="10921" width="16" style="114" customWidth="1"/>
    <col min="10922" max="10922" width="12.7109375" style="114" customWidth="1"/>
    <col min="10923" max="10923" width="14" style="114" customWidth="1"/>
    <col min="10924" max="10924" width="9.140625" style="114"/>
    <col min="10925" max="10925" width="11.42578125" style="114" bestFit="1" customWidth="1"/>
    <col min="10926" max="11168" width="9.140625" style="114"/>
    <col min="11169" max="11169" width="72.5703125" style="114" customWidth="1"/>
    <col min="11170" max="11170" width="7.140625" style="114" customWidth="1"/>
    <col min="11171" max="11171" width="16.85546875" style="114" customWidth="1"/>
    <col min="11172" max="11172" width="13" style="114" customWidth="1"/>
    <col min="11173" max="11173" width="16.42578125" style="114" customWidth="1"/>
    <col min="11174" max="11174" width="16.5703125" style="114" customWidth="1"/>
    <col min="11175" max="11175" width="16" style="114" customWidth="1"/>
    <col min="11176" max="11176" width="16.140625" style="114" customWidth="1"/>
    <col min="11177" max="11177" width="16" style="114" customWidth="1"/>
    <col min="11178" max="11178" width="12.7109375" style="114" customWidth="1"/>
    <col min="11179" max="11179" width="14" style="114" customWidth="1"/>
    <col min="11180" max="11180" width="9.140625" style="114"/>
    <col min="11181" max="11181" width="11.42578125" style="114" bestFit="1" customWidth="1"/>
    <col min="11182" max="11424" width="9.140625" style="114"/>
    <col min="11425" max="11425" width="72.5703125" style="114" customWidth="1"/>
    <col min="11426" max="11426" width="7.140625" style="114" customWidth="1"/>
    <col min="11427" max="11427" width="16.85546875" style="114" customWidth="1"/>
    <col min="11428" max="11428" width="13" style="114" customWidth="1"/>
    <col min="11429" max="11429" width="16.42578125" style="114" customWidth="1"/>
    <col min="11430" max="11430" width="16.5703125" style="114" customWidth="1"/>
    <col min="11431" max="11431" width="16" style="114" customWidth="1"/>
    <col min="11432" max="11432" width="16.140625" style="114" customWidth="1"/>
    <col min="11433" max="11433" width="16" style="114" customWidth="1"/>
    <col min="11434" max="11434" width="12.7109375" style="114" customWidth="1"/>
    <col min="11435" max="11435" width="14" style="114" customWidth="1"/>
    <col min="11436" max="11436" width="9.140625" style="114"/>
    <col min="11437" max="11437" width="11.42578125" style="114" bestFit="1" customWidth="1"/>
    <col min="11438" max="11680" width="9.140625" style="114"/>
    <col min="11681" max="11681" width="72.5703125" style="114" customWidth="1"/>
    <col min="11682" max="11682" width="7.140625" style="114" customWidth="1"/>
    <col min="11683" max="11683" width="16.85546875" style="114" customWidth="1"/>
    <col min="11684" max="11684" width="13" style="114" customWidth="1"/>
    <col min="11685" max="11685" width="16.42578125" style="114" customWidth="1"/>
    <col min="11686" max="11686" width="16.5703125" style="114" customWidth="1"/>
    <col min="11687" max="11687" width="16" style="114" customWidth="1"/>
    <col min="11688" max="11688" width="16.140625" style="114" customWidth="1"/>
    <col min="11689" max="11689" width="16" style="114" customWidth="1"/>
    <col min="11690" max="11690" width="12.7109375" style="114" customWidth="1"/>
    <col min="11691" max="11691" width="14" style="114" customWidth="1"/>
    <col min="11692" max="11692" width="9.140625" style="114"/>
    <col min="11693" max="11693" width="11.42578125" style="114" bestFit="1" customWidth="1"/>
    <col min="11694" max="11936" width="9.140625" style="114"/>
    <col min="11937" max="11937" width="72.5703125" style="114" customWidth="1"/>
    <col min="11938" max="11938" width="7.140625" style="114" customWidth="1"/>
    <col min="11939" max="11939" width="16.85546875" style="114" customWidth="1"/>
    <col min="11940" max="11940" width="13" style="114" customWidth="1"/>
    <col min="11941" max="11941" width="16.42578125" style="114" customWidth="1"/>
    <col min="11942" max="11942" width="16.5703125" style="114" customWidth="1"/>
    <col min="11943" max="11943" width="16" style="114" customWidth="1"/>
    <col min="11944" max="11944" width="16.140625" style="114" customWidth="1"/>
    <col min="11945" max="11945" width="16" style="114" customWidth="1"/>
    <col min="11946" max="11946" width="12.7109375" style="114" customWidth="1"/>
    <col min="11947" max="11947" width="14" style="114" customWidth="1"/>
    <col min="11948" max="11948" width="9.140625" style="114"/>
    <col min="11949" max="11949" width="11.42578125" style="114" bestFit="1" customWidth="1"/>
    <col min="11950" max="12192" width="9.140625" style="114"/>
    <col min="12193" max="12193" width="72.5703125" style="114" customWidth="1"/>
    <col min="12194" max="12194" width="7.140625" style="114" customWidth="1"/>
    <col min="12195" max="12195" width="16.85546875" style="114" customWidth="1"/>
    <col min="12196" max="12196" width="13" style="114" customWidth="1"/>
    <col min="12197" max="12197" width="16.42578125" style="114" customWidth="1"/>
    <col min="12198" max="12198" width="16.5703125" style="114" customWidth="1"/>
    <col min="12199" max="12199" width="16" style="114" customWidth="1"/>
    <col min="12200" max="12200" width="16.140625" style="114" customWidth="1"/>
    <col min="12201" max="12201" width="16" style="114" customWidth="1"/>
    <col min="12202" max="12202" width="12.7109375" style="114" customWidth="1"/>
    <col min="12203" max="12203" width="14" style="114" customWidth="1"/>
    <col min="12204" max="12204" width="9.140625" style="114"/>
    <col min="12205" max="12205" width="11.42578125" style="114" bestFit="1" customWidth="1"/>
    <col min="12206" max="12448" width="9.140625" style="114"/>
    <col min="12449" max="12449" width="72.5703125" style="114" customWidth="1"/>
    <col min="12450" max="12450" width="7.140625" style="114" customWidth="1"/>
    <col min="12451" max="12451" width="16.85546875" style="114" customWidth="1"/>
    <col min="12452" max="12452" width="13" style="114" customWidth="1"/>
    <col min="12453" max="12453" width="16.42578125" style="114" customWidth="1"/>
    <col min="12454" max="12454" width="16.5703125" style="114" customWidth="1"/>
    <col min="12455" max="12455" width="16" style="114" customWidth="1"/>
    <col min="12456" max="12456" width="16.140625" style="114" customWidth="1"/>
    <col min="12457" max="12457" width="16" style="114" customWidth="1"/>
    <col min="12458" max="12458" width="12.7109375" style="114" customWidth="1"/>
    <col min="12459" max="12459" width="14" style="114" customWidth="1"/>
    <col min="12460" max="12460" width="9.140625" style="114"/>
    <col min="12461" max="12461" width="11.42578125" style="114" bestFit="1" customWidth="1"/>
    <col min="12462" max="12704" width="9.140625" style="114"/>
    <col min="12705" max="12705" width="72.5703125" style="114" customWidth="1"/>
    <col min="12706" max="12706" width="7.140625" style="114" customWidth="1"/>
    <col min="12707" max="12707" width="16.85546875" style="114" customWidth="1"/>
    <col min="12708" max="12708" width="13" style="114" customWidth="1"/>
    <col min="12709" max="12709" width="16.42578125" style="114" customWidth="1"/>
    <col min="12710" max="12710" width="16.5703125" style="114" customWidth="1"/>
    <col min="12711" max="12711" width="16" style="114" customWidth="1"/>
    <col min="12712" max="12712" width="16.140625" style="114" customWidth="1"/>
    <col min="12713" max="12713" width="16" style="114" customWidth="1"/>
    <col min="12714" max="12714" width="12.7109375" style="114" customWidth="1"/>
    <col min="12715" max="12715" width="14" style="114" customWidth="1"/>
    <col min="12716" max="12716" width="9.140625" style="114"/>
    <col min="12717" max="12717" width="11.42578125" style="114" bestFit="1" customWidth="1"/>
    <col min="12718" max="12960" width="9.140625" style="114"/>
    <col min="12961" max="12961" width="72.5703125" style="114" customWidth="1"/>
    <col min="12962" max="12962" width="7.140625" style="114" customWidth="1"/>
    <col min="12963" max="12963" width="16.85546875" style="114" customWidth="1"/>
    <col min="12964" max="12964" width="13" style="114" customWidth="1"/>
    <col min="12965" max="12965" width="16.42578125" style="114" customWidth="1"/>
    <col min="12966" max="12966" width="16.5703125" style="114" customWidth="1"/>
    <col min="12967" max="12967" width="16" style="114" customWidth="1"/>
    <col min="12968" max="12968" width="16.140625" style="114" customWidth="1"/>
    <col min="12969" max="12969" width="16" style="114" customWidth="1"/>
    <col min="12970" max="12970" width="12.7109375" style="114" customWidth="1"/>
    <col min="12971" max="12971" width="14" style="114" customWidth="1"/>
    <col min="12972" max="12972" width="9.140625" style="114"/>
    <col min="12973" max="12973" width="11.42578125" style="114" bestFit="1" customWidth="1"/>
    <col min="12974" max="13216" width="9.140625" style="114"/>
    <col min="13217" max="13217" width="72.5703125" style="114" customWidth="1"/>
    <col min="13218" max="13218" width="7.140625" style="114" customWidth="1"/>
    <col min="13219" max="13219" width="16.85546875" style="114" customWidth="1"/>
    <col min="13220" max="13220" width="13" style="114" customWidth="1"/>
    <col min="13221" max="13221" width="16.42578125" style="114" customWidth="1"/>
    <col min="13222" max="13222" width="16.5703125" style="114" customWidth="1"/>
    <col min="13223" max="13223" width="16" style="114" customWidth="1"/>
    <col min="13224" max="13224" width="16.140625" style="114" customWidth="1"/>
    <col min="13225" max="13225" width="16" style="114" customWidth="1"/>
    <col min="13226" max="13226" width="12.7109375" style="114" customWidth="1"/>
    <col min="13227" max="13227" width="14" style="114" customWidth="1"/>
    <col min="13228" max="13228" width="9.140625" style="114"/>
    <col min="13229" max="13229" width="11.42578125" style="114" bestFit="1" customWidth="1"/>
    <col min="13230" max="13472" width="9.140625" style="114"/>
    <col min="13473" max="13473" width="72.5703125" style="114" customWidth="1"/>
    <col min="13474" max="13474" width="7.140625" style="114" customWidth="1"/>
    <col min="13475" max="13475" width="16.85546875" style="114" customWidth="1"/>
    <col min="13476" max="13476" width="13" style="114" customWidth="1"/>
    <col min="13477" max="13477" width="16.42578125" style="114" customWidth="1"/>
    <col min="13478" max="13478" width="16.5703125" style="114" customWidth="1"/>
    <col min="13479" max="13479" width="16" style="114" customWidth="1"/>
    <col min="13480" max="13480" width="16.140625" style="114" customWidth="1"/>
    <col min="13481" max="13481" width="16" style="114" customWidth="1"/>
    <col min="13482" max="13482" width="12.7109375" style="114" customWidth="1"/>
    <col min="13483" max="13483" width="14" style="114" customWidth="1"/>
    <col min="13484" max="13484" width="9.140625" style="114"/>
    <col min="13485" max="13485" width="11.42578125" style="114" bestFit="1" customWidth="1"/>
    <col min="13486" max="13728" width="9.140625" style="114"/>
    <col min="13729" max="13729" width="72.5703125" style="114" customWidth="1"/>
    <col min="13730" max="13730" width="7.140625" style="114" customWidth="1"/>
    <col min="13731" max="13731" width="16.85546875" style="114" customWidth="1"/>
    <col min="13732" max="13732" width="13" style="114" customWidth="1"/>
    <col min="13733" max="13733" width="16.42578125" style="114" customWidth="1"/>
    <col min="13734" max="13734" width="16.5703125" style="114" customWidth="1"/>
    <col min="13735" max="13735" width="16" style="114" customWidth="1"/>
    <col min="13736" max="13736" width="16.140625" style="114" customWidth="1"/>
    <col min="13737" max="13737" width="16" style="114" customWidth="1"/>
    <col min="13738" max="13738" width="12.7109375" style="114" customWidth="1"/>
    <col min="13739" max="13739" width="14" style="114" customWidth="1"/>
    <col min="13740" max="13740" width="9.140625" style="114"/>
    <col min="13741" max="13741" width="11.42578125" style="114" bestFit="1" customWidth="1"/>
    <col min="13742" max="13984" width="9.140625" style="114"/>
    <col min="13985" max="13985" width="72.5703125" style="114" customWidth="1"/>
    <col min="13986" max="13986" width="7.140625" style="114" customWidth="1"/>
    <col min="13987" max="13987" width="16.85546875" style="114" customWidth="1"/>
    <col min="13988" max="13988" width="13" style="114" customWidth="1"/>
    <col min="13989" max="13989" width="16.42578125" style="114" customWidth="1"/>
    <col min="13990" max="13990" width="16.5703125" style="114" customWidth="1"/>
    <col min="13991" max="13991" width="16" style="114" customWidth="1"/>
    <col min="13992" max="13992" width="16.140625" style="114" customWidth="1"/>
    <col min="13993" max="13993" width="16" style="114" customWidth="1"/>
    <col min="13994" max="13994" width="12.7109375" style="114" customWidth="1"/>
    <col min="13995" max="13995" width="14" style="114" customWidth="1"/>
    <col min="13996" max="13996" width="9.140625" style="114"/>
    <col min="13997" max="13997" width="11.42578125" style="114" bestFit="1" customWidth="1"/>
    <col min="13998" max="14240" width="9.140625" style="114"/>
    <col min="14241" max="14241" width="72.5703125" style="114" customWidth="1"/>
    <col min="14242" max="14242" width="7.140625" style="114" customWidth="1"/>
    <col min="14243" max="14243" width="16.85546875" style="114" customWidth="1"/>
    <col min="14244" max="14244" width="13" style="114" customWidth="1"/>
    <col min="14245" max="14245" width="16.42578125" style="114" customWidth="1"/>
    <col min="14246" max="14246" width="16.5703125" style="114" customWidth="1"/>
    <col min="14247" max="14247" width="16" style="114" customWidth="1"/>
    <col min="14248" max="14248" width="16.140625" style="114" customWidth="1"/>
    <col min="14249" max="14249" width="16" style="114" customWidth="1"/>
    <col min="14250" max="14250" width="12.7109375" style="114" customWidth="1"/>
    <col min="14251" max="14251" width="14" style="114" customWidth="1"/>
    <col min="14252" max="14252" width="9.140625" style="114"/>
    <col min="14253" max="14253" width="11.42578125" style="114" bestFit="1" customWidth="1"/>
    <col min="14254" max="14496" width="9.140625" style="114"/>
    <col min="14497" max="14497" width="72.5703125" style="114" customWidth="1"/>
    <col min="14498" max="14498" width="7.140625" style="114" customWidth="1"/>
    <col min="14499" max="14499" width="16.85546875" style="114" customWidth="1"/>
    <col min="14500" max="14500" width="13" style="114" customWidth="1"/>
    <col min="14501" max="14501" width="16.42578125" style="114" customWidth="1"/>
    <col min="14502" max="14502" width="16.5703125" style="114" customWidth="1"/>
    <col min="14503" max="14503" width="16" style="114" customWidth="1"/>
    <col min="14504" max="14504" width="16.140625" style="114" customWidth="1"/>
    <col min="14505" max="14505" width="16" style="114" customWidth="1"/>
    <col min="14506" max="14506" width="12.7109375" style="114" customWidth="1"/>
    <col min="14507" max="14507" width="14" style="114" customWidth="1"/>
    <col min="14508" max="14508" width="9.140625" style="114"/>
    <col min="14509" max="14509" width="11.42578125" style="114" bestFit="1" customWidth="1"/>
    <col min="14510" max="14752" width="9.140625" style="114"/>
    <col min="14753" max="14753" width="72.5703125" style="114" customWidth="1"/>
    <col min="14754" max="14754" width="7.140625" style="114" customWidth="1"/>
    <col min="14755" max="14755" width="16.85546875" style="114" customWidth="1"/>
    <col min="14756" max="14756" width="13" style="114" customWidth="1"/>
    <col min="14757" max="14757" width="16.42578125" style="114" customWidth="1"/>
    <col min="14758" max="14758" width="16.5703125" style="114" customWidth="1"/>
    <col min="14759" max="14759" width="16" style="114" customWidth="1"/>
    <col min="14760" max="14760" width="16.140625" style="114" customWidth="1"/>
    <col min="14761" max="14761" width="16" style="114" customWidth="1"/>
    <col min="14762" max="14762" width="12.7109375" style="114" customWidth="1"/>
    <col min="14763" max="14763" width="14" style="114" customWidth="1"/>
    <col min="14764" max="14764" width="9.140625" style="114"/>
    <col min="14765" max="14765" width="11.42578125" style="114" bestFit="1" customWidth="1"/>
    <col min="14766" max="15008" width="9.140625" style="114"/>
    <col min="15009" max="15009" width="72.5703125" style="114" customWidth="1"/>
    <col min="15010" max="15010" width="7.140625" style="114" customWidth="1"/>
    <col min="15011" max="15011" width="16.85546875" style="114" customWidth="1"/>
    <col min="15012" max="15012" width="13" style="114" customWidth="1"/>
    <col min="15013" max="15013" width="16.42578125" style="114" customWidth="1"/>
    <col min="15014" max="15014" width="16.5703125" style="114" customWidth="1"/>
    <col min="15015" max="15015" width="16" style="114" customWidth="1"/>
    <col min="15016" max="15016" width="16.140625" style="114" customWidth="1"/>
    <col min="15017" max="15017" width="16" style="114" customWidth="1"/>
    <col min="15018" max="15018" width="12.7109375" style="114" customWidth="1"/>
    <col min="15019" max="15019" width="14" style="114" customWidth="1"/>
    <col min="15020" max="15020" width="9.140625" style="114"/>
    <col min="15021" max="15021" width="11.42578125" style="114" bestFit="1" customWidth="1"/>
    <col min="15022" max="15264" width="9.140625" style="114"/>
    <col min="15265" max="15265" width="72.5703125" style="114" customWidth="1"/>
    <col min="15266" max="15266" width="7.140625" style="114" customWidth="1"/>
    <col min="15267" max="15267" width="16.85546875" style="114" customWidth="1"/>
    <col min="15268" max="15268" width="13" style="114" customWidth="1"/>
    <col min="15269" max="15269" width="16.42578125" style="114" customWidth="1"/>
    <col min="15270" max="15270" width="16.5703125" style="114" customWidth="1"/>
    <col min="15271" max="15271" width="16" style="114" customWidth="1"/>
    <col min="15272" max="15272" width="16.140625" style="114" customWidth="1"/>
    <col min="15273" max="15273" width="16" style="114" customWidth="1"/>
    <col min="15274" max="15274" width="12.7109375" style="114" customWidth="1"/>
    <col min="15275" max="15275" width="14" style="114" customWidth="1"/>
    <col min="15276" max="15276" width="9.140625" style="114"/>
    <col min="15277" max="15277" width="11.42578125" style="114" bestFit="1" customWidth="1"/>
    <col min="15278" max="15520" width="9.140625" style="114"/>
    <col min="15521" max="15521" width="72.5703125" style="114" customWidth="1"/>
    <col min="15522" max="15522" width="7.140625" style="114" customWidth="1"/>
    <col min="15523" max="15523" width="16.85546875" style="114" customWidth="1"/>
    <col min="15524" max="15524" width="13" style="114" customWidth="1"/>
    <col min="15525" max="15525" width="16.42578125" style="114" customWidth="1"/>
    <col min="15526" max="15526" width="16.5703125" style="114" customWidth="1"/>
    <col min="15527" max="15527" width="16" style="114" customWidth="1"/>
    <col min="15528" max="15528" width="16.140625" style="114" customWidth="1"/>
    <col min="15529" max="15529" width="16" style="114" customWidth="1"/>
    <col min="15530" max="15530" width="12.7109375" style="114" customWidth="1"/>
    <col min="15531" max="15531" width="14" style="114" customWidth="1"/>
    <col min="15532" max="15532" width="9.140625" style="114"/>
    <col min="15533" max="15533" width="11.42578125" style="114" bestFit="1" customWidth="1"/>
    <col min="15534" max="15776" width="9.140625" style="114"/>
    <col min="15777" max="15777" width="72.5703125" style="114" customWidth="1"/>
    <col min="15778" max="15778" width="7.140625" style="114" customWidth="1"/>
    <col min="15779" max="15779" width="16.85546875" style="114" customWidth="1"/>
    <col min="15780" max="15780" width="13" style="114" customWidth="1"/>
    <col min="15781" max="15781" width="16.42578125" style="114" customWidth="1"/>
    <col min="15782" max="15782" width="16.5703125" style="114" customWidth="1"/>
    <col min="15783" max="15783" width="16" style="114" customWidth="1"/>
    <col min="15784" max="15784" width="16.140625" style="114" customWidth="1"/>
    <col min="15785" max="15785" width="16" style="114" customWidth="1"/>
    <col min="15786" max="15786" width="12.7109375" style="114" customWidth="1"/>
    <col min="15787" max="15787" width="14" style="114" customWidth="1"/>
    <col min="15788" max="15788" width="9.140625" style="114"/>
    <col min="15789" max="15789" width="11.42578125" style="114" bestFit="1" customWidth="1"/>
    <col min="15790" max="16032" width="9.140625" style="114"/>
    <col min="16033" max="16033" width="72.5703125" style="114" customWidth="1"/>
    <col min="16034" max="16034" width="7.140625" style="114" customWidth="1"/>
    <col min="16035" max="16035" width="16.85546875" style="114" customWidth="1"/>
    <col min="16036" max="16036" width="13" style="114" customWidth="1"/>
    <col min="16037" max="16037" width="16.42578125" style="114" customWidth="1"/>
    <col min="16038" max="16038" width="16.5703125" style="114" customWidth="1"/>
    <col min="16039" max="16039" width="16" style="114" customWidth="1"/>
    <col min="16040" max="16040" width="16.140625" style="114" customWidth="1"/>
    <col min="16041" max="16041" width="16" style="114" customWidth="1"/>
    <col min="16042" max="16042" width="12.7109375" style="114" customWidth="1"/>
    <col min="16043" max="16043" width="14" style="114" customWidth="1"/>
    <col min="16044" max="16044" width="9.140625" style="114"/>
    <col min="16045" max="16045" width="11.42578125" style="114" bestFit="1" customWidth="1"/>
    <col min="16046" max="16384" width="9.140625" style="114"/>
  </cols>
  <sheetData>
    <row r="1" spans="1:9" ht="13.9" customHeight="1" x14ac:dyDescent="0.3">
      <c r="A1" s="1"/>
      <c r="B1" s="1"/>
      <c r="C1" s="2"/>
      <c r="D1" s="3" t="s">
        <v>0</v>
      </c>
      <c r="E1" s="4"/>
      <c r="F1" s="4"/>
      <c r="G1" s="5"/>
    </row>
    <row r="2" spans="1:9" ht="20.45" customHeight="1" x14ac:dyDescent="0.3">
      <c r="A2" s="1"/>
      <c r="B2" s="1"/>
      <c r="C2" s="2"/>
      <c r="D2" s="144" t="s">
        <v>1</v>
      </c>
      <c r="E2" s="144"/>
      <c r="F2" s="144"/>
      <c r="G2" s="144"/>
      <c r="H2" s="144"/>
      <c r="I2" s="144"/>
    </row>
    <row r="3" spans="1:9" ht="17.25" customHeight="1" x14ac:dyDescent="0.3">
      <c r="A3" s="7" t="s">
        <v>2</v>
      </c>
      <c r="B3" s="1"/>
      <c r="C3" s="2"/>
      <c r="D3" s="145" t="s">
        <v>3</v>
      </c>
      <c r="E3" s="145"/>
      <c r="F3" s="145"/>
      <c r="G3" s="145"/>
      <c r="H3" s="145"/>
      <c r="I3" s="145"/>
    </row>
    <row r="4" spans="1:9" ht="49.5" customHeight="1" x14ac:dyDescent="0.3">
      <c r="A4" s="8" t="s">
        <v>4</v>
      </c>
      <c r="B4" s="1"/>
      <c r="C4" s="2"/>
      <c r="D4" s="146" t="s">
        <v>5</v>
      </c>
      <c r="E4" s="146"/>
      <c r="F4" s="146"/>
      <c r="G4" s="146"/>
      <c r="H4" s="146"/>
      <c r="I4" s="146"/>
    </row>
    <row r="5" spans="1:9" ht="22.15" customHeight="1" x14ac:dyDescent="0.3">
      <c r="A5" s="9" t="s">
        <v>6</v>
      </c>
      <c r="B5" s="10"/>
      <c r="C5" s="2"/>
      <c r="D5" s="147" t="s">
        <v>7</v>
      </c>
      <c r="E5" s="147"/>
      <c r="F5" s="147"/>
      <c r="G5" s="147"/>
      <c r="H5" s="147"/>
      <c r="I5" s="147"/>
    </row>
    <row r="6" spans="1:9" ht="13.15" customHeight="1" x14ac:dyDescent="0.3">
      <c r="A6" s="11" t="s">
        <v>8</v>
      </c>
      <c r="B6" s="1"/>
      <c r="C6" s="2"/>
      <c r="D6" s="148" t="s">
        <v>8</v>
      </c>
      <c r="E6" s="148"/>
      <c r="F6" s="148"/>
      <c r="G6" s="148"/>
      <c r="H6" s="148"/>
      <c r="I6" s="148"/>
    </row>
    <row r="7" spans="1:9" ht="16.899999999999999" customHeight="1" x14ac:dyDescent="0.3">
      <c r="A7" s="13" t="s">
        <v>9</v>
      </c>
      <c r="B7" s="1"/>
      <c r="C7" s="2"/>
      <c r="D7" s="14" t="s">
        <v>10</v>
      </c>
      <c r="E7" s="14"/>
      <c r="F7" s="14"/>
      <c r="G7" s="12"/>
      <c r="H7" s="12"/>
      <c r="I7" s="12"/>
    </row>
    <row r="8" spans="1:9" ht="16.899999999999999" customHeight="1" x14ac:dyDescent="0.3">
      <c r="A8" s="13" t="s">
        <v>11</v>
      </c>
      <c r="B8" s="1"/>
      <c r="C8" s="2"/>
      <c r="D8" s="14" t="s">
        <v>12</v>
      </c>
      <c r="E8" s="15"/>
      <c r="F8" s="15"/>
      <c r="G8" s="12"/>
      <c r="H8" s="12"/>
      <c r="I8" s="12"/>
    </row>
    <row r="9" spans="1:9" ht="16.899999999999999" customHeight="1" x14ac:dyDescent="0.3">
      <c r="A9" s="13" t="s">
        <v>13</v>
      </c>
      <c r="B9" s="1"/>
      <c r="C9" s="2"/>
      <c r="D9" s="14" t="s">
        <v>14</v>
      </c>
      <c r="E9" s="16" t="s">
        <v>15</v>
      </c>
      <c r="F9" s="15">
        <v>45139</v>
      </c>
      <c r="G9" s="12"/>
      <c r="H9" s="12"/>
      <c r="I9" s="12"/>
    </row>
    <row r="10" spans="1:9" ht="16.899999999999999" customHeight="1" x14ac:dyDescent="0.3">
      <c r="A10" s="13" t="s">
        <v>16</v>
      </c>
      <c r="B10" s="1"/>
      <c r="C10" s="2"/>
      <c r="D10" s="141" t="s">
        <v>17</v>
      </c>
      <c r="E10" s="142"/>
      <c r="F10" s="143"/>
      <c r="G10" s="12"/>
      <c r="H10" s="12"/>
      <c r="I10" s="12"/>
    </row>
    <row r="11" spans="1:9" ht="16.899999999999999" customHeight="1" x14ac:dyDescent="0.3">
      <c r="A11" s="134" t="s">
        <v>18</v>
      </c>
      <c r="B11" s="134"/>
      <c r="C11" s="134"/>
      <c r="D11" s="134"/>
      <c r="E11" s="134"/>
      <c r="F11" s="134"/>
      <c r="G11" s="134"/>
      <c r="H11" s="134"/>
      <c r="I11" s="134"/>
    </row>
    <row r="12" spans="1:9" ht="49.5" customHeight="1" x14ac:dyDescent="0.3">
      <c r="A12" s="135" t="s">
        <v>19</v>
      </c>
      <c r="B12" s="135"/>
      <c r="C12" s="135"/>
      <c r="D12" s="135"/>
      <c r="E12" s="135"/>
      <c r="F12" s="135"/>
      <c r="G12" s="135"/>
      <c r="H12" s="135"/>
      <c r="I12" s="135"/>
    </row>
    <row r="13" spans="1:9" ht="13.15" customHeight="1" x14ac:dyDescent="0.3">
      <c r="A13" s="136" t="s">
        <v>20</v>
      </c>
      <c r="B13" s="136"/>
      <c r="C13" s="136"/>
      <c r="D13" s="136"/>
      <c r="E13" s="136"/>
      <c r="F13" s="136"/>
      <c r="G13" s="136"/>
      <c r="H13" s="136"/>
      <c r="I13" s="136"/>
    </row>
    <row r="14" spans="1:9" ht="20.45" customHeight="1" x14ac:dyDescent="0.3">
      <c r="A14" s="137" t="s">
        <v>21</v>
      </c>
      <c r="B14" s="137"/>
      <c r="C14" s="137"/>
      <c r="D14" s="137"/>
      <c r="E14" s="137"/>
      <c r="F14" s="137"/>
      <c r="G14" s="137"/>
      <c r="H14" s="137"/>
      <c r="I14" s="137"/>
    </row>
    <row r="15" spans="1:9" ht="15" customHeight="1" x14ac:dyDescent="0.3">
      <c r="A15" s="17"/>
      <c r="B15" s="18"/>
      <c r="C15" s="18"/>
      <c r="D15" s="18"/>
      <c r="E15" s="18"/>
      <c r="H15" s="19"/>
      <c r="I15" s="6" t="s">
        <v>22</v>
      </c>
    </row>
    <row r="16" spans="1:9" ht="20.45" customHeight="1" x14ac:dyDescent="0.3">
      <c r="A16" s="138" t="s">
        <v>23</v>
      </c>
      <c r="B16" s="138" t="s">
        <v>24</v>
      </c>
      <c r="C16" s="138" t="s">
        <v>25</v>
      </c>
      <c r="D16" s="138" t="s">
        <v>26</v>
      </c>
      <c r="E16" s="139" t="s">
        <v>27</v>
      </c>
      <c r="F16" s="140" t="s">
        <v>28</v>
      </c>
      <c r="G16" s="140"/>
      <c r="H16" s="140"/>
      <c r="I16" s="140"/>
    </row>
    <row r="17" spans="1:9" ht="34.5" customHeight="1" x14ac:dyDescent="0.3">
      <c r="A17" s="138"/>
      <c r="B17" s="138"/>
      <c r="C17" s="138"/>
      <c r="D17" s="138"/>
      <c r="E17" s="139"/>
      <c r="F17" s="20" t="s">
        <v>29</v>
      </c>
      <c r="G17" s="21" t="s">
        <v>30</v>
      </c>
      <c r="H17" s="21" t="s">
        <v>31</v>
      </c>
      <c r="I17" s="21" t="s">
        <v>32</v>
      </c>
    </row>
    <row r="18" spans="1:9" x14ac:dyDescent="0.3">
      <c r="A18" s="22" t="s">
        <v>33</v>
      </c>
      <c r="B18" s="22" t="s">
        <v>34</v>
      </c>
      <c r="C18" s="22">
        <v>3</v>
      </c>
      <c r="D18" s="22">
        <v>4</v>
      </c>
      <c r="E18" s="23">
        <v>5</v>
      </c>
      <c r="F18" s="24">
        <v>6</v>
      </c>
      <c r="G18" s="25">
        <v>7</v>
      </c>
      <c r="H18" s="25">
        <v>8</v>
      </c>
      <c r="I18" s="25">
        <v>9</v>
      </c>
    </row>
    <row r="19" spans="1:9" s="113" customFormat="1" ht="14.45" customHeight="1" x14ac:dyDescent="0.3">
      <c r="A19" s="119" t="s">
        <v>35</v>
      </c>
      <c r="B19" s="120"/>
      <c r="C19" s="120"/>
      <c r="D19" s="120"/>
      <c r="E19" s="120"/>
      <c r="F19" s="120"/>
      <c r="G19" s="120"/>
      <c r="H19" s="120"/>
      <c r="I19" s="121"/>
    </row>
    <row r="20" spans="1:9" s="113" customFormat="1" ht="16.149999999999999" customHeight="1" x14ac:dyDescent="0.3">
      <c r="A20" s="119" t="s">
        <v>36</v>
      </c>
      <c r="B20" s="120"/>
      <c r="C20" s="120"/>
      <c r="D20" s="120"/>
      <c r="E20" s="120"/>
      <c r="F20" s="120"/>
      <c r="G20" s="120"/>
      <c r="H20" s="120"/>
      <c r="I20" s="121"/>
    </row>
    <row r="21" spans="1:9" s="113" customFormat="1" ht="33" customHeight="1" x14ac:dyDescent="0.3">
      <c r="A21" s="26" t="s">
        <v>37</v>
      </c>
      <c r="B21" s="27" t="s">
        <v>38</v>
      </c>
      <c r="C21" s="28">
        <f>C22+C23</f>
        <v>363964630.81</v>
      </c>
      <c r="D21" s="28">
        <v>0</v>
      </c>
      <c r="E21" s="29">
        <f t="shared" ref="E21:E35" si="0">F21+G21+H21+I21</f>
        <v>432010143.54000002</v>
      </c>
      <c r="F21" s="28">
        <f>F22+F23</f>
        <v>86119045.409999996</v>
      </c>
      <c r="G21" s="28">
        <f>G22+G23</f>
        <v>109689008.39</v>
      </c>
      <c r="H21" s="28">
        <f>H22+H23</f>
        <v>128901816.30999999</v>
      </c>
      <c r="I21" s="28">
        <f>I22+I23</f>
        <v>107300273.42999999</v>
      </c>
    </row>
    <row r="22" spans="1:9" s="113" customFormat="1" ht="32.25" customHeight="1" x14ac:dyDescent="0.3">
      <c r="A22" s="30" t="s">
        <v>39</v>
      </c>
      <c r="B22" s="31" t="s">
        <v>40</v>
      </c>
      <c r="C22" s="32">
        <f>326618100.73+15000000+22346530.08</f>
        <v>363964630.81</v>
      </c>
      <c r="D22" s="32" t="s">
        <v>41</v>
      </c>
      <c r="E22" s="29">
        <f t="shared" si="0"/>
        <v>432010143.54000002</v>
      </c>
      <c r="F22" s="33">
        <v>86119045.409999996</v>
      </c>
      <c r="G22" s="33">
        <f>86119045.41+29944944.48-6374981.5</f>
        <v>109689008.39</v>
      </c>
      <c r="H22" s="33">
        <f>86119045.41+29944944.48-874981.5+22263928.06-8551120.14</f>
        <v>128901816.30999999</v>
      </c>
      <c r="I22" s="33">
        <f>86119045.41+7249962.98+22482385.18-8551120.14</f>
        <v>107300273.42999999</v>
      </c>
    </row>
    <row r="23" spans="1:9" s="113" customFormat="1" x14ac:dyDescent="0.3">
      <c r="A23" s="34" t="s">
        <v>42</v>
      </c>
      <c r="B23" s="35" t="s">
        <v>43</v>
      </c>
      <c r="C23" s="36"/>
      <c r="D23" s="36" t="s">
        <v>41</v>
      </c>
      <c r="E23" s="29">
        <f t="shared" si="0"/>
        <v>0</v>
      </c>
      <c r="F23" s="37">
        <v>0</v>
      </c>
      <c r="G23" s="38">
        <v>0</v>
      </c>
      <c r="H23" s="38">
        <v>0</v>
      </c>
      <c r="I23" s="38">
        <v>0</v>
      </c>
    </row>
    <row r="24" spans="1:9" s="113" customFormat="1" ht="95.25" customHeight="1" x14ac:dyDescent="0.3">
      <c r="A24" s="39" t="s">
        <v>44</v>
      </c>
      <c r="B24" s="40" t="s">
        <v>45</v>
      </c>
      <c r="C24" s="41">
        <v>45384183</v>
      </c>
      <c r="D24" s="42" t="str">
        <f>D25</f>
        <v>Х</v>
      </c>
      <c r="E24" s="43">
        <f t="shared" si="0"/>
        <v>52976768</v>
      </c>
      <c r="F24" s="41">
        <f>F25</f>
        <v>17155724</v>
      </c>
      <c r="G24" s="41">
        <f>G25</f>
        <v>11075050</v>
      </c>
      <c r="H24" s="41">
        <f>H25</f>
        <v>12308270</v>
      </c>
      <c r="I24" s="41">
        <f>I25</f>
        <v>12437724</v>
      </c>
    </row>
    <row r="25" spans="1:9" s="113" customFormat="1" ht="36" customHeight="1" x14ac:dyDescent="0.3">
      <c r="A25" s="44" t="s">
        <v>46</v>
      </c>
      <c r="B25" s="45" t="s">
        <v>47</v>
      </c>
      <c r="C25" s="46">
        <v>44931753</v>
      </c>
      <c r="D25" s="46" t="s">
        <v>41</v>
      </c>
      <c r="E25" s="43">
        <f t="shared" si="0"/>
        <v>52976768</v>
      </c>
      <c r="F25" s="46">
        <v>17155724</v>
      </c>
      <c r="G25" s="46">
        <v>11075050</v>
      </c>
      <c r="H25" s="46">
        <v>12308270</v>
      </c>
      <c r="I25" s="46">
        <v>12437724</v>
      </c>
    </row>
    <row r="26" spans="1:9" s="113" customFormat="1" x14ac:dyDescent="0.3">
      <c r="A26" s="47" t="s">
        <v>48</v>
      </c>
      <c r="B26" s="48">
        <v>1030</v>
      </c>
      <c r="C26" s="28">
        <f>C27+C28+C29+C30+C31+C32+C33+C34+C35</f>
        <v>8820256</v>
      </c>
      <c r="D26" s="28">
        <v>0</v>
      </c>
      <c r="E26" s="28">
        <f t="shared" si="0"/>
        <v>6297905</v>
      </c>
      <c r="F26" s="28">
        <f>F27+F28+F29+F30+F31+F32+F33+F34+F35</f>
        <v>1574477.75</v>
      </c>
      <c r="G26" s="28">
        <f>G27+G28+G29+G30+G31+G32+G33+G34+G35</f>
        <v>1574475.75</v>
      </c>
      <c r="H26" s="28">
        <f>H27+H28+H29+H30+H31+H32+H33+H34+H35</f>
        <v>1574475.75</v>
      </c>
      <c r="I26" s="28">
        <f>I27+I28+I29+I30+I31+I32+I33+I34+I35</f>
        <v>1574475.75</v>
      </c>
    </row>
    <row r="27" spans="1:9" s="113" customFormat="1" ht="32.25" x14ac:dyDescent="0.3">
      <c r="A27" s="49" t="s">
        <v>49</v>
      </c>
      <c r="B27" s="50">
        <v>1031</v>
      </c>
      <c r="C27" s="51">
        <v>0</v>
      </c>
      <c r="D27" s="51" t="s">
        <v>41</v>
      </c>
      <c r="E27" s="28">
        <f t="shared" si="0"/>
        <v>0</v>
      </c>
      <c r="F27" s="51">
        <v>0</v>
      </c>
      <c r="G27" s="52">
        <v>0</v>
      </c>
      <c r="H27" s="52">
        <v>0</v>
      </c>
      <c r="I27" s="52">
        <v>0</v>
      </c>
    </row>
    <row r="28" spans="1:9" s="113" customFormat="1" ht="32.25" x14ac:dyDescent="0.3">
      <c r="A28" s="49" t="s">
        <v>50</v>
      </c>
      <c r="B28" s="50">
        <v>1032</v>
      </c>
      <c r="C28" s="51">
        <v>0</v>
      </c>
      <c r="D28" s="51" t="s">
        <v>41</v>
      </c>
      <c r="E28" s="28">
        <f t="shared" si="0"/>
        <v>100000</v>
      </c>
      <c r="F28" s="51">
        <v>25000</v>
      </c>
      <c r="G28" s="52">
        <v>25000</v>
      </c>
      <c r="H28" s="52">
        <v>25000</v>
      </c>
      <c r="I28" s="52">
        <v>25000</v>
      </c>
    </row>
    <row r="29" spans="1:9" s="113" customFormat="1" ht="40.5" customHeight="1" x14ac:dyDescent="0.3">
      <c r="A29" s="53" t="s">
        <v>51</v>
      </c>
      <c r="B29" s="50">
        <v>1033</v>
      </c>
      <c r="C29" s="51">
        <v>0</v>
      </c>
      <c r="D29" s="51" t="s">
        <v>41</v>
      </c>
      <c r="E29" s="28">
        <f t="shared" si="0"/>
        <v>0</v>
      </c>
      <c r="F29" s="51">
        <v>0</v>
      </c>
      <c r="G29" s="51">
        <v>0</v>
      </c>
      <c r="H29" s="51">
        <v>0</v>
      </c>
      <c r="I29" s="51">
        <v>0</v>
      </c>
    </row>
    <row r="30" spans="1:9" s="113" customFormat="1" x14ac:dyDescent="0.3">
      <c r="A30" s="49" t="s">
        <v>52</v>
      </c>
      <c r="B30" s="50">
        <v>1034</v>
      </c>
      <c r="C30" s="51">
        <v>0</v>
      </c>
      <c r="D30" s="51" t="s">
        <v>41</v>
      </c>
      <c r="E30" s="28">
        <f t="shared" si="0"/>
        <v>0</v>
      </c>
      <c r="F30" s="54">
        <v>0</v>
      </c>
      <c r="G30" s="54">
        <v>0</v>
      </c>
      <c r="H30" s="54">
        <v>0</v>
      </c>
      <c r="I30" s="51">
        <v>0</v>
      </c>
    </row>
    <row r="31" spans="1:9" s="113" customFormat="1" ht="26.25" customHeight="1" x14ac:dyDescent="0.3">
      <c r="A31" s="55" t="s">
        <v>53</v>
      </c>
      <c r="B31" s="50">
        <v>1035</v>
      </c>
      <c r="C31" s="51">
        <v>695762</v>
      </c>
      <c r="D31" s="51" t="s">
        <v>41</v>
      </c>
      <c r="E31" s="28">
        <f t="shared" si="0"/>
        <v>453200</v>
      </c>
      <c r="F31" s="54">
        <v>113300</v>
      </c>
      <c r="G31" s="52">
        <v>113300</v>
      </c>
      <c r="H31" s="52">
        <v>113300</v>
      </c>
      <c r="I31" s="52">
        <v>113300</v>
      </c>
    </row>
    <row r="32" spans="1:9" s="113" customFormat="1" x14ac:dyDescent="0.3">
      <c r="A32" s="44" t="s">
        <v>54</v>
      </c>
      <c r="B32" s="50">
        <v>1036</v>
      </c>
      <c r="C32" s="51">
        <v>850000</v>
      </c>
      <c r="D32" s="51" t="s">
        <v>41</v>
      </c>
      <c r="E32" s="28">
        <f t="shared" si="0"/>
        <v>1544705</v>
      </c>
      <c r="F32" s="51">
        <f>375000+11177.75</f>
        <v>386177.75</v>
      </c>
      <c r="G32" s="52">
        <f>375000+11175.75</f>
        <v>386175.75</v>
      </c>
      <c r="H32" s="52">
        <f>375000+11175.75</f>
        <v>386175.75</v>
      </c>
      <c r="I32" s="52">
        <f>375000+11175.75</f>
        <v>386175.75</v>
      </c>
    </row>
    <row r="33" spans="1:9" s="113" customFormat="1" x14ac:dyDescent="0.3">
      <c r="A33" s="49" t="s">
        <v>55</v>
      </c>
      <c r="B33" s="50">
        <v>1037</v>
      </c>
      <c r="C33" s="51">
        <v>0</v>
      </c>
      <c r="D33" s="51" t="s">
        <v>41</v>
      </c>
      <c r="E33" s="28">
        <f t="shared" si="0"/>
        <v>0</v>
      </c>
      <c r="F33" s="51">
        <v>0</v>
      </c>
      <c r="G33" s="51">
        <v>0</v>
      </c>
      <c r="H33" s="51">
        <v>0</v>
      </c>
      <c r="I33" s="51">
        <v>0</v>
      </c>
    </row>
    <row r="34" spans="1:9" s="113" customFormat="1" x14ac:dyDescent="0.3">
      <c r="A34" s="49" t="s">
        <v>56</v>
      </c>
      <c r="B34" s="50">
        <v>1038</v>
      </c>
      <c r="C34" s="51">
        <v>7274494</v>
      </c>
      <c r="D34" s="51" t="s">
        <v>41</v>
      </c>
      <c r="E34" s="28">
        <f t="shared" si="0"/>
        <v>4200000</v>
      </c>
      <c r="F34" s="56">
        <v>1050000</v>
      </c>
      <c r="G34" s="56">
        <v>1050000</v>
      </c>
      <c r="H34" s="56">
        <v>1050000</v>
      </c>
      <c r="I34" s="56">
        <v>1050000</v>
      </c>
    </row>
    <row r="35" spans="1:9" s="115" customFormat="1" x14ac:dyDescent="0.3">
      <c r="A35" s="49" t="s">
        <v>57</v>
      </c>
      <c r="B35" s="57">
        <v>1039</v>
      </c>
      <c r="C35" s="58">
        <v>0</v>
      </c>
      <c r="D35" s="51" t="s">
        <v>41</v>
      </c>
      <c r="E35" s="28">
        <f t="shared" si="0"/>
        <v>0</v>
      </c>
      <c r="F35" s="28">
        <v>0</v>
      </c>
      <c r="G35" s="28">
        <v>0</v>
      </c>
      <c r="H35" s="28">
        <v>0</v>
      </c>
      <c r="I35" s="28">
        <v>0</v>
      </c>
    </row>
    <row r="36" spans="1:9" s="113" customFormat="1" x14ac:dyDescent="0.3">
      <c r="A36" s="122" t="s">
        <v>58</v>
      </c>
      <c r="B36" s="123"/>
      <c r="C36" s="123"/>
      <c r="D36" s="123"/>
      <c r="E36" s="123"/>
      <c r="F36" s="123"/>
      <c r="G36" s="123"/>
      <c r="H36" s="123"/>
      <c r="I36" s="124"/>
    </row>
    <row r="37" spans="1:9" s="113" customFormat="1" ht="18" customHeight="1" x14ac:dyDescent="0.3">
      <c r="A37" s="59" t="s">
        <v>59</v>
      </c>
      <c r="B37" s="60">
        <v>1040</v>
      </c>
      <c r="C37" s="61">
        <v>246301883.56</v>
      </c>
      <c r="D37" s="51" t="s">
        <v>41</v>
      </c>
      <c r="E37" s="33">
        <f>F37+G37+H37+I37</f>
        <v>287373400.847</v>
      </c>
      <c r="F37" s="62">
        <f>60144428.4-2457033.51+10541768.26-1000000-2357-2355561</f>
        <v>64871245.150000006</v>
      </c>
      <c r="G37" s="62">
        <f>60144428.4+3478632.52-3042069.77-2+2000000+2000000+5763720.57</f>
        <v>70344709.719999999</v>
      </c>
      <c r="H37" s="62">
        <f>60144428.4+3283634.5-3342071.75-2+2000000+2000000+5763720.57+12669596.91-8551120.143+3347309</f>
        <v>77315495.486999989</v>
      </c>
      <c r="I37" s="51">
        <f>60144428.4-2252033.51+9087705.26-2073156+5763720.57+12669596.91-8551120.14+52809</f>
        <v>74841950.489999995</v>
      </c>
    </row>
    <row r="38" spans="1:9" s="113" customFormat="1" ht="19.899999999999999" customHeight="1" x14ac:dyDescent="0.3">
      <c r="A38" s="59" t="s">
        <v>60</v>
      </c>
      <c r="B38" s="63">
        <v>1050</v>
      </c>
      <c r="C38" s="64">
        <v>53357965.049999997</v>
      </c>
      <c r="D38" s="51" t="s">
        <v>41</v>
      </c>
      <c r="E38" s="33">
        <f t="shared" ref="E38:E47" si="1">F38+G38+H38+I38</f>
        <v>64483647.660000004</v>
      </c>
      <c r="F38" s="65">
        <v>13691226.880000001</v>
      </c>
      <c r="G38" s="65">
        <f>11997073.41+410000+410000+1486242.41</f>
        <v>14303315.82</v>
      </c>
      <c r="H38" s="65">
        <f>11954173.84+410000+410000+1486242.41+3893831.15</f>
        <v>18154247.399999999</v>
      </c>
      <c r="I38" s="51">
        <f>12736326.88+1486242.41+4112288.27</f>
        <v>18334857.560000002</v>
      </c>
    </row>
    <row r="39" spans="1:9" s="113" customFormat="1" ht="18" customHeight="1" x14ac:dyDescent="0.3">
      <c r="A39" s="59" t="s">
        <v>61</v>
      </c>
      <c r="B39" s="63">
        <v>1060</v>
      </c>
      <c r="C39" s="64">
        <v>1036578</v>
      </c>
      <c r="D39" s="51" t="s">
        <v>41</v>
      </c>
      <c r="E39" s="33">
        <f t="shared" si="1"/>
        <v>3690000</v>
      </c>
      <c r="F39" s="65">
        <v>1200000</v>
      </c>
      <c r="G39" s="52">
        <f>500000</f>
        <v>500000</v>
      </c>
      <c r="H39" s="52">
        <f>995000</f>
        <v>995000</v>
      </c>
      <c r="I39" s="52">
        <v>995000</v>
      </c>
    </row>
    <row r="40" spans="1:9" s="113" customFormat="1" ht="18" customHeight="1" x14ac:dyDescent="0.3">
      <c r="A40" s="59" t="s">
        <v>62</v>
      </c>
      <c r="B40" s="63">
        <v>1070</v>
      </c>
      <c r="C40" s="64">
        <v>21335727.719999999</v>
      </c>
      <c r="D40" s="51" t="s">
        <v>41</v>
      </c>
      <c r="E40" s="33">
        <f t="shared" si="1"/>
        <v>48547696.030000001</v>
      </c>
      <c r="F40" s="65">
        <f>12500000+540547.38</f>
        <v>13040547.380000001</v>
      </c>
      <c r="G40" s="65">
        <f>12500000-765299.15+2000000</f>
        <v>13734700.85</v>
      </c>
      <c r="H40" s="65">
        <f>12500000-722399.58+2000000</f>
        <v>13777600.42</v>
      </c>
      <c r="I40" s="51">
        <f>12500000+495447.38-5000600</f>
        <v>7994847.3800000008</v>
      </c>
    </row>
    <row r="41" spans="1:9" s="113" customFormat="1" ht="18" customHeight="1" x14ac:dyDescent="0.3">
      <c r="A41" s="59" t="s">
        <v>63</v>
      </c>
      <c r="B41" s="63">
        <v>1080</v>
      </c>
      <c r="C41" s="64">
        <v>51460515</v>
      </c>
      <c r="D41" s="51" t="s">
        <v>41</v>
      </c>
      <c r="E41" s="33">
        <f t="shared" si="1"/>
        <v>3000000</v>
      </c>
      <c r="F41" s="65">
        <v>750000</v>
      </c>
      <c r="G41" s="52">
        <v>750000</v>
      </c>
      <c r="H41" s="52">
        <v>750000</v>
      </c>
      <c r="I41" s="52">
        <v>750000</v>
      </c>
    </row>
    <row r="42" spans="1:9" s="113" customFormat="1" ht="18" customHeight="1" x14ac:dyDescent="0.3">
      <c r="A42" s="59" t="s">
        <v>64</v>
      </c>
      <c r="B42" s="63">
        <v>1090</v>
      </c>
      <c r="C42" s="64">
        <v>20300222</v>
      </c>
      <c r="D42" s="51" t="s">
        <v>41</v>
      </c>
      <c r="E42" s="33">
        <f t="shared" si="1"/>
        <v>34901000</v>
      </c>
      <c r="F42" s="65">
        <v>2500000</v>
      </c>
      <c r="G42" s="52">
        <f>2500000+6500000</f>
        <v>9000000</v>
      </c>
      <c r="H42" s="52">
        <f>2500000+7000000+5700500</f>
        <v>15200500</v>
      </c>
      <c r="I42" s="52">
        <f>2500000+5700500</f>
        <v>8200500</v>
      </c>
    </row>
    <row r="43" spans="1:9" s="113" customFormat="1" ht="18" customHeight="1" x14ac:dyDescent="0.3">
      <c r="A43" s="59" t="s">
        <v>65</v>
      </c>
      <c r="B43" s="63">
        <v>1100</v>
      </c>
      <c r="C43" s="64">
        <v>0</v>
      </c>
      <c r="D43" s="51" t="s">
        <v>41</v>
      </c>
      <c r="E43" s="33">
        <f t="shared" si="1"/>
        <v>0</v>
      </c>
      <c r="F43" s="65">
        <v>0</v>
      </c>
      <c r="G43" s="65">
        <v>0</v>
      </c>
      <c r="H43" s="65">
        <v>0</v>
      </c>
      <c r="I43" s="51">
        <v>0</v>
      </c>
    </row>
    <row r="44" spans="1:9" s="113" customFormat="1" ht="18" customHeight="1" x14ac:dyDescent="0.3">
      <c r="A44" s="59" t="s">
        <v>66</v>
      </c>
      <c r="B44" s="63">
        <v>1110</v>
      </c>
      <c r="C44" s="64">
        <v>17079770</v>
      </c>
      <c r="D44" s="51" t="s">
        <v>41</v>
      </c>
      <c r="E44" s="33">
        <f t="shared" si="1"/>
        <v>29504161</v>
      </c>
      <c r="F44" s="65">
        <f>5242082+2357918</f>
        <v>7600000</v>
      </c>
      <c r="G44" s="65">
        <f>7509580</f>
        <v>7509580</v>
      </c>
      <c r="H44" s="65">
        <v>5395491</v>
      </c>
      <c r="I44" s="51">
        <f>1925336+4715836+2357918</f>
        <v>8999090</v>
      </c>
    </row>
    <row r="45" spans="1:9" s="113" customFormat="1" ht="31.5" x14ac:dyDescent="0.3">
      <c r="A45" s="66" t="s">
        <v>67</v>
      </c>
      <c r="B45" s="63">
        <v>1120</v>
      </c>
      <c r="C45" s="64">
        <v>0</v>
      </c>
      <c r="D45" s="51" t="s">
        <v>41</v>
      </c>
      <c r="E45" s="33">
        <f t="shared" si="1"/>
        <v>0</v>
      </c>
      <c r="F45" s="65">
        <v>0</v>
      </c>
      <c r="G45" s="65">
        <v>0</v>
      </c>
      <c r="H45" s="65">
        <v>0</v>
      </c>
      <c r="I45" s="51">
        <v>0</v>
      </c>
    </row>
    <row r="46" spans="1:9" s="113" customFormat="1" x14ac:dyDescent="0.3">
      <c r="A46" s="66" t="s">
        <v>68</v>
      </c>
      <c r="B46" s="63">
        <v>1130</v>
      </c>
      <c r="C46" s="64">
        <v>540200</v>
      </c>
      <c r="D46" s="51" t="s">
        <v>41</v>
      </c>
      <c r="E46" s="33">
        <f t="shared" si="1"/>
        <v>584911</v>
      </c>
      <c r="F46" s="65">
        <v>146227.75</v>
      </c>
      <c r="G46" s="65">
        <v>146227.75</v>
      </c>
      <c r="H46" s="65">
        <v>146227.75</v>
      </c>
      <c r="I46" s="51">
        <v>146227.75</v>
      </c>
    </row>
    <row r="47" spans="1:9" s="113" customFormat="1" x14ac:dyDescent="0.3">
      <c r="A47" s="59" t="s">
        <v>69</v>
      </c>
      <c r="B47" s="63">
        <v>1140</v>
      </c>
      <c r="C47" s="64"/>
      <c r="D47" s="51" t="s">
        <v>41</v>
      </c>
      <c r="E47" s="33">
        <f t="shared" si="1"/>
        <v>4200000</v>
      </c>
      <c r="F47" s="65">
        <v>1050000</v>
      </c>
      <c r="G47" s="65">
        <v>1050000</v>
      </c>
      <c r="H47" s="65">
        <v>1050000</v>
      </c>
      <c r="I47" s="51">
        <v>1050000</v>
      </c>
    </row>
    <row r="48" spans="1:9" s="113" customFormat="1" x14ac:dyDescent="0.3">
      <c r="A48" s="67" t="s">
        <v>70</v>
      </c>
      <c r="B48" s="68">
        <v>1160</v>
      </c>
      <c r="C48" s="33">
        <f>C21+C24+C26+C51+C62</f>
        <v>418169069.81</v>
      </c>
      <c r="D48" s="33">
        <v>0</v>
      </c>
      <c r="E48" s="33">
        <f>F48+G48+H48+I48</f>
        <v>493579402.54000002</v>
      </c>
      <c r="F48" s="33">
        <f>F21+F24+F26+F51+F62</f>
        <v>104849247.16</v>
      </c>
      <c r="G48" s="33">
        <f>G21+G24+G26+G51+G62</f>
        <v>122338534.14</v>
      </c>
      <c r="H48" s="33">
        <f>H21+H24+H26+H51+H62</f>
        <v>145079148.06</v>
      </c>
      <c r="I48" s="69">
        <f>I21+I24+I26+I51+I62</f>
        <v>121312473.17999999</v>
      </c>
    </row>
    <row r="49" spans="1:9" s="113" customFormat="1" x14ac:dyDescent="0.3">
      <c r="A49" s="67" t="s">
        <v>71</v>
      </c>
      <c r="B49" s="68">
        <v>1170</v>
      </c>
      <c r="C49" s="33">
        <f>C37+C38+C39+C40+C41+C42+C43+C44+C45+C46+C47+C54+C67</f>
        <v>418169069.81000006</v>
      </c>
      <c r="D49" s="33">
        <v>0</v>
      </c>
      <c r="E49" s="33">
        <f>F49+G49+H49+I49</f>
        <v>493579402.537</v>
      </c>
      <c r="F49" s="33">
        <f>F37+F38+F39+F40+F41+F42+F43+F44+F45+F46+F47+F54+F67</f>
        <v>104849247.16</v>
      </c>
      <c r="G49" s="33">
        <f>G37+G38+G39+G40+G41+G42+G43+G44+G45+G46+G47+G54+G67</f>
        <v>122338534.13999999</v>
      </c>
      <c r="H49" s="33">
        <f>H37+H38+H39+H40+H41+H42+H43+H44+H45+H46+H47+H54+H67</f>
        <v>145079148.05699998</v>
      </c>
      <c r="I49" s="33">
        <f>I37+I38+I39+I40+I41+I42+I43+I44+I45+I46+I47+I54+I67</f>
        <v>121312473.17999999</v>
      </c>
    </row>
    <row r="50" spans="1:9" s="113" customFormat="1" x14ac:dyDescent="0.3">
      <c r="A50" s="125" t="s">
        <v>72</v>
      </c>
      <c r="B50" s="126"/>
      <c r="C50" s="126"/>
      <c r="D50" s="126"/>
      <c r="E50" s="126"/>
      <c r="F50" s="126"/>
      <c r="G50" s="126"/>
      <c r="H50" s="126"/>
      <c r="I50" s="127"/>
    </row>
    <row r="51" spans="1:9" s="113" customFormat="1" x14ac:dyDescent="0.3">
      <c r="A51" s="70" t="s">
        <v>73</v>
      </c>
      <c r="B51" s="48">
        <v>2010</v>
      </c>
      <c r="C51" s="28">
        <f>C52+C53</f>
        <v>0</v>
      </c>
      <c r="D51" s="28">
        <v>0</v>
      </c>
      <c r="E51" s="28">
        <f>F51+G51+H51+I51</f>
        <v>2294586</v>
      </c>
      <c r="F51" s="28">
        <f>F52+F53</f>
        <v>0</v>
      </c>
      <c r="G51" s="28">
        <f>G52+G53</f>
        <v>0</v>
      </c>
      <c r="H51" s="28">
        <f>H52+H53</f>
        <v>2294586</v>
      </c>
      <c r="I51" s="28">
        <f>I52+I53</f>
        <v>0</v>
      </c>
    </row>
    <row r="52" spans="1:9" s="113" customFormat="1" ht="49.5" customHeight="1" x14ac:dyDescent="0.3">
      <c r="A52" s="71" t="s">
        <v>74</v>
      </c>
      <c r="B52" s="50">
        <v>2011</v>
      </c>
      <c r="C52" s="28"/>
      <c r="D52" s="51" t="s">
        <v>41</v>
      </c>
      <c r="E52" s="28">
        <f>F52+G52+H52+I52</f>
        <v>2294586</v>
      </c>
      <c r="F52" s="28">
        <v>0</v>
      </c>
      <c r="G52" s="28">
        <v>0</v>
      </c>
      <c r="H52" s="28">
        <v>2294586</v>
      </c>
      <c r="I52" s="28">
        <v>0</v>
      </c>
    </row>
    <row r="53" spans="1:9" s="113" customFormat="1" ht="18" customHeight="1" x14ac:dyDescent="0.3">
      <c r="A53" s="71" t="s">
        <v>75</v>
      </c>
      <c r="B53" s="50">
        <v>2012</v>
      </c>
      <c r="C53" s="28"/>
      <c r="D53" s="51" t="s">
        <v>41</v>
      </c>
      <c r="E53" s="28">
        <f>F53+G53+H53+I53</f>
        <v>0</v>
      </c>
      <c r="F53" s="28"/>
      <c r="G53" s="28"/>
      <c r="H53" s="28"/>
      <c r="I53" s="28"/>
    </row>
    <row r="54" spans="1:9" s="113" customFormat="1" ht="18" customHeight="1" x14ac:dyDescent="0.3">
      <c r="A54" s="72" t="s">
        <v>76</v>
      </c>
      <c r="B54" s="73">
        <v>3010</v>
      </c>
      <c r="C54" s="69">
        <f>C55+C56+C57+C58+C59+C60</f>
        <v>6756208.4800000004</v>
      </c>
      <c r="D54" s="69">
        <v>0</v>
      </c>
      <c r="E54" s="69">
        <f>F54+G54+H54+I54</f>
        <v>17294586</v>
      </c>
      <c r="F54" s="69">
        <f>F55+F56+F57+F58+F59+F60</f>
        <v>0</v>
      </c>
      <c r="G54" s="69">
        <f>G55+G56+G57+G58+G59+G60</f>
        <v>5000000</v>
      </c>
      <c r="H54" s="69">
        <f>H55+H56+H57+H58+H59+H60</f>
        <v>12294586</v>
      </c>
      <c r="I54" s="74">
        <f>I55+I56+I57+I58+I59+I60</f>
        <v>0</v>
      </c>
    </row>
    <row r="55" spans="1:9" s="113" customFormat="1" x14ac:dyDescent="0.3">
      <c r="A55" s="59" t="s">
        <v>77</v>
      </c>
      <c r="B55" s="63">
        <v>3011</v>
      </c>
      <c r="C55" s="64"/>
      <c r="D55" s="51" t="s">
        <v>41</v>
      </c>
      <c r="E55" s="33">
        <f t="shared" ref="E55:E60" si="2">F55+G55+H55+I55</f>
        <v>0</v>
      </c>
      <c r="F55" s="65">
        <v>0</v>
      </c>
      <c r="G55" s="65">
        <v>0</v>
      </c>
      <c r="H55" s="65">
        <v>0</v>
      </c>
      <c r="I55" s="51">
        <v>0</v>
      </c>
    </row>
    <row r="56" spans="1:9" s="113" customFormat="1" x14ac:dyDescent="0.3">
      <c r="A56" s="59" t="s">
        <v>78</v>
      </c>
      <c r="B56" s="63">
        <v>3012</v>
      </c>
      <c r="C56" s="64">
        <v>6756208.4800000004</v>
      </c>
      <c r="D56" s="51" t="s">
        <v>41</v>
      </c>
      <c r="E56" s="33">
        <f t="shared" si="2"/>
        <v>0</v>
      </c>
      <c r="F56" s="65">
        <v>0</v>
      </c>
      <c r="G56" s="65">
        <v>0</v>
      </c>
      <c r="H56" s="65">
        <v>0</v>
      </c>
      <c r="I56" s="51">
        <v>0</v>
      </c>
    </row>
    <row r="57" spans="1:9" s="113" customFormat="1" x14ac:dyDescent="0.3">
      <c r="A57" s="59" t="s">
        <v>79</v>
      </c>
      <c r="B57" s="63">
        <v>3013</v>
      </c>
      <c r="C57" s="64"/>
      <c r="D57" s="51" t="s">
        <v>41</v>
      </c>
      <c r="E57" s="33">
        <f t="shared" si="2"/>
        <v>0</v>
      </c>
      <c r="F57" s="65">
        <v>0</v>
      </c>
      <c r="G57" s="65">
        <v>0</v>
      </c>
      <c r="H57" s="65">
        <v>0</v>
      </c>
      <c r="I57" s="51">
        <v>0</v>
      </c>
    </row>
    <row r="58" spans="1:9" s="113" customFormat="1" x14ac:dyDescent="0.3">
      <c r="A58" s="59" t="s">
        <v>80</v>
      </c>
      <c r="B58" s="63">
        <v>3014</v>
      </c>
      <c r="C58" s="64"/>
      <c r="D58" s="51" t="s">
        <v>41</v>
      </c>
      <c r="E58" s="33">
        <f t="shared" si="2"/>
        <v>0</v>
      </c>
      <c r="F58" s="65">
        <v>0</v>
      </c>
      <c r="G58" s="65">
        <v>0</v>
      </c>
      <c r="H58" s="65">
        <v>0</v>
      </c>
      <c r="I58" s="51">
        <v>0</v>
      </c>
    </row>
    <row r="59" spans="1:9" s="113" customFormat="1" ht="30.6" customHeight="1" x14ac:dyDescent="0.3">
      <c r="A59" s="59" t="s">
        <v>81</v>
      </c>
      <c r="B59" s="63">
        <v>3015</v>
      </c>
      <c r="C59" s="64"/>
      <c r="D59" s="51" t="s">
        <v>41</v>
      </c>
      <c r="E59" s="33">
        <f t="shared" si="2"/>
        <v>15000000</v>
      </c>
      <c r="F59" s="65">
        <v>0</v>
      </c>
      <c r="G59" s="65">
        <v>5000000</v>
      </c>
      <c r="H59" s="65">
        <v>10000000</v>
      </c>
      <c r="I59" s="51">
        <v>0</v>
      </c>
    </row>
    <row r="60" spans="1:9" s="113" customFormat="1" x14ac:dyDescent="0.3">
      <c r="A60" s="59" t="s">
        <v>82</v>
      </c>
      <c r="B60" s="63">
        <v>3016</v>
      </c>
      <c r="C60" s="64"/>
      <c r="D60" s="51" t="s">
        <v>41</v>
      </c>
      <c r="E60" s="33">
        <f t="shared" si="2"/>
        <v>2294586</v>
      </c>
      <c r="F60" s="65">
        <v>0</v>
      </c>
      <c r="G60" s="65">
        <v>0</v>
      </c>
      <c r="H60" s="65">
        <v>2294586</v>
      </c>
      <c r="I60" s="51">
        <v>0</v>
      </c>
    </row>
    <row r="61" spans="1:9" s="113" customFormat="1" ht="16.899999999999999" customHeight="1" x14ac:dyDescent="0.3">
      <c r="A61" s="125" t="s">
        <v>83</v>
      </c>
      <c r="B61" s="126"/>
      <c r="C61" s="126"/>
      <c r="D61" s="126"/>
      <c r="E61" s="126"/>
      <c r="F61" s="126"/>
      <c r="G61" s="126"/>
      <c r="H61" s="126"/>
      <c r="I61" s="128"/>
    </row>
    <row r="62" spans="1:9" s="113" customFormat="1" ht="16.899999999999999" customHeight="1" x14ac:dyDescent="0.3">
      <c r="A62" s="75" t="s">
        <v>84</v>
      </c>
      <c r="B62" s="48">
        <v>4010</v>
      </c>
      <c r="C62" s="76">
        <f>C63+C64+C65+C66</f>
        <v>0</v>
      </c>
      <c r="D62" s="76">
        <v>0</v>
      </c>
      <c r="E62" s="33">
        <f>F62+G62+H62+I62</f>
        <v>0</v>
      </c>
      <c r="F62" s="76">
        <f>F63+F64+F65+F66</f>
        <v>0</v>
      </c>
      <c r="G62" s="76">
        <f>G63+G64+G65+G66</f>
        <v>0</v>
      </c>
      <c r="H62" s="76">
        <f>H63+H64+H65+H66</f>
        <v>0</v>
      </c>
      <c r="I62" s="76">
        <f>I63+I64+I65+I66</f>
        <v>0</v>
      </c>
    </row>
    <row r="63" spans="1:9" s="113" customFormat="1" ht="16.899999999999999" customHeight="1" x14ac:dyDescent="0.3">
      <c r="A63" s="59" t="s">
        <v>85</v>
      </c>
      <c r="B63" s="60">
        <v>4011</v>
      </c>
      <c r="C63" s="64"/>
      <c r="D63" s="51" t="s">
        <v>41</v>
      </c>
      <c r="E63" s="33">
        <f t="shared" ref="E63:E70" si="3">F63+G63+H63+I63</f>
        <v>0</v>
      </c>
      <c r="F63" s="65"/>
      <c r="G63" s="52"/>
      <c r="H63" s="52"/>
      <c r="I63" s="52"/>
    </row>
    <row r="64" spans="1:9" s="113" customFormat="1" ht="16.899999999999999" customHeight="1" x14ac:dyDescent="0.3">
      <c r="A64" s="59" t="s">
        <v>86</v>
      </c>
      <c r="B64" s="63">
        <v>4012</v>
      </c>
      <c r="C64" s="64"/>
      <c r="D64" s="51" t="s">
        <v>41</v>
      </c>
      <c r="E64" s="33">
        <f t="shared" si="3"/>
        <v>0</v>
      </c>
      <c r="F64" s="65"/>
      <c r="G64" s="52"/>
      <c r="H64" s="52"/>
      <c r="I64" s="52"/>
    </row>
    <row r="65" spans="1:9" s="113" customFormat="1" ht="16.899999999999999" customHeight="1" x14ac:dyDescent="0.3">
      <c r="A65" s="59" t="s">
        <v>87</v>
      </c>
      <c r="B65" s="63">
        <v>4013</v>
      </c>
      <c r="C65" s="64"/>
      <c r="D65" s="51" t="s">
        <v>41</v>
      </c>
      <c r="E65" s="33">
        <f t="shared" si="3"/>
        <v>0</v>
      </c>
      <c r="F65" s="65"/>
      <c r="G65" s="52"/>
      <c r="H65" s="52"/>
      <c r="I65" s="52"/>
    </row>
    <row r="66" spans="1:9" s="113" customFormat="1" ht="16.899999999999999" customHeight="1" x14ac:dyDescent="0.3">
      <c r="A66" s="59" t="s">
        <v>88</v>
      </c>
      <c r="B66" s="63">
        <v>4020</v>
      </c>
      <c r="C66" s="64"/>
      <c r="D66" s="51" t="s">
        <v>41</v>
      </c>
      <c r="E66" s="33">
        <f t="shared" si="3"/>
        <v>0</v>
      </c>
      <c r="F66" s="65"/>
      <c r="G66" s="52"/>
      <c r="H66" s="52"/>
      <c r="I66" s="52"/>
    </row>
    <row r="67" spans="1:9" s="113" customFormat="1" x14ac:dyDescent="0.3">
      <c r="A67" s="67" t="s">
        <v>89</v>
      </c>
      <c r="B67" s="68">
        <v>4030</v>
      </c>
      <c r="C67" s="33">
        <f>C68+C69+C70+C71</f>
        <v>0</v>
      </c>
      <c r="D67" s="33">
        <v>0</v>
      </c>
      <c r="E67" s="33">
        <f>F67+G67+H67+I67</f>
        <v>0</v>
      </c>
      <c r="F67" s="33">
        <f>F68+F69+F70+F71</f>
        <v>0</v>
      </c>
      <c r="G67" s="33">
        <f>G68+G69+G70+G71</f>
        <v>0</v>
      </c>
      <c r="H67" s="33">
        <f>H68+H69+H70+H71</f>
        <v>0</v>
      </c>
      <c r="I67" s="33">
        <f>I68+I69+I70+I71</f>
        <v>0</v>
      </c>
    </row>
    <row r="68" spans="1:9" s="113" customFormat="1" x14ac:dyDescent="0.3">
      <c r="A68" s="59" t="s">
        <v>85</v>
      </c>
      <c r="B68" s="63">
        <v>4031</v>
      </c>
      <c r="C68" s="64"/>
      <c r="D68" s="51" t="s">
        <v>41</v>
      </c>
      <c r="E68" s="33">
        <f t="shared" si="3"/>
        <v>0</v>
      </c>
      <c r="F68" s="65"/>
      <c r="G68" s="52"/>
      <c r="H68" s="52"/>
      <c r="I68" s="52"/>
    </row>
    <row r="69" spans="1:9" s="113" customFormat="1" x14ac:dyDescent="0.3">
      <c r="A69" s="59" t="s">
        <v>86</v>
      </c>
      <c r="B69" s="63">
        <v>4032</v>
      </c>
      <c r="C69" s="64"/>
      <c r="D69" s="51" t="s">
        <v>41</v>
      </c>
      <c r="E69" s="33">
        <f t="shared" si="3"/>
        <v>0</v>
      </c>
      <c r="F69" s="65"/>
      <c r="G69" s="52"/>
      <c r="H69" s="52"/>
      <c r="I69" s="52"/>
    </row>
    <row r="70" spans="1:9" s="113" customFormat="1" x14ac:dyDescent="0.3">
      <c r="A70" s="59" t="s">
        <v>87</v>
      </c>
      <c r="B70" s="63">
        <v>4033</v>
      </c>
      <c r="C70" s="64"/>
      <c r="D70" s="51" t="s">
        <v>41</v>
      </c>
      <c r="E70" s="33">
        <f t="shared" si="3"/>
        <v>0</v>
      </c>
      <c r="F70" s="65"/>
      <c r="G70" s="52"/>
      <c r="H70" s="52"/>
      <c r="I70" s="52"/>
    </row>
    <row r="71" spans="1:9" s="113" customFormat="1" x14ac:dyDescent="0.3">
      <c r="A71" s="66" t="s">
        <v>90</v>
      </c>
      <c r="B71" s="63">
        <v>4040</v>
      </c>
      <c r="C71" s="64"/>
      <c r="D71" s="51" t="s">
        <v>41</v>
      </c>
      <c r="E71" s="33">
        <f>F71+G71+H71+I71</f>
        <v>0</v>
      </c>
      <c r="F71" s="65"/>
      <c r="G71" s="52"/>
      <c r="H71" s="52"/>
      <c r="I71" s="52"/>
    </row>
    <row r="72" spans="1:9" s="113" customFormat="1" x14ac:dyDescent="0.3">
      <c r="A72" s="129" t="s">
        <v>91</v>
      </c>
      <c r="B72" s="130"/>
      <c r="C72" s="130"/>
      <c r="D72" s="130"/>
      <c r="E72" s="130"/>
      <c r="F72" s="130"/>
      <c r="G72" s="130"/>
      <c r="H72" s="130"/>
      <c r="I72" s="131"/>
    </row>
    <row r="73" spans="1:9" s="113" customFormat="1" x14ac:dyDescent="0.3">
      <c r="A73" s="77" t="s">
        <v>92</v>
      </c>
      <c r="B73" s="48">
        <v>5010</v>
      </c>
      <c r="C73" s="28">
        <f>C48-C49</f>
        <v>0</v>
      </c>
      <c r="D73" s="28">
        <f>D48-D49</f>
        <v>0</v>
      </c>
      <c r="E73" s="33">
        <f>F73+G73+H73+I73</f>
        <v>3.0000209808349609E-3</v>
      </c>
      <c r="F73" s="28">
        <f>F48-F49</f>
        <v>0</v>
      </c>
      <c r="G73" s="28">
        <f>G48-G49</f>
        <v>0</v>
      </c>
      <c r="H73" s="28">
        <f>H48-H49</f>
        <v>3.0000209808349609E-3</v>
      </c>
      <c r="I73" s="28">
        <f>I48-I49</f>
        <v>0</v>
      </c>
    </row>
    <row r="74" spans="1:9" s="113" customFormat="1" x14ac:dyDescent="0.3">
      <c r="A74" s="78" t="s">
        <v>93</v>
      </c>
      <c r="B74" s="50">
        <v>5011</v>
      </c>
      <c r="C74" s="28">
        <f>C73-C75</f>
        <v>0</v>
      </c>
      <c r="D74" s="28">
        <f>D73-D75</f>
        <v>0</v>
      </c>
      <c r="E74" s="33">
        <f>F74+G74+H74+I74</f>
        <v>3.0000209808349609E-3</v>
      </c>
      <c r="F74" s="28">
        <f>F73-F75</f>
        <v>0</v>
      </c>
      <c r="G74" s="28">
        <f>G73-G75</f>
        <v>0</v>
      </c>
      <c r="H74" s="28">
        <f>H73-H75</f>
        <v>3.0000209808349609E-3</v>
      </c>
      <c r="I74" s="28">
        <f>I73-I75</f>
        <v>0</v>
      </c>
    </row>
    <row r="75" spans="1:9" s="113" customFormat="1" x14ac:dyDescent="0.3">
      <c r="A75" s="79" t="s">
        <v>94</v>
      </c>
      <c r="B75" s="50">
        <v>5012</v>
      </c>
      <c r="C75" s="28"/>
      <c r="D75" s="28"/>
      <c r="E75" s="33">
        <f>F75+G75+H75+I75</f>
        <v>0</v>
      </c>
      <c r="F75" s="28"/>
      <c r="G75" s="80"/>
      <c r="H75" s="80"/>
      <c r="I75" s="80"/>
    </row>
    <row r="76" spans="1:9" s="113" customFormat="1" x14ac:dyDescent="0.3">
      <c r="A76" s="125" t="s">
        <v>95</v>
      </c>
      <c r="B76" s="126"/>
      <c r="C76" s="126"/>
      <c r="D76" s="126"/>
      <c r="E76" s="126"/>
      <c r="F76" s="126"/>
      <c r="G76" s="126"/>
      <c r="H76" s="126"/>
      <c r="I76" s="127"/>
    </row>
    <row r="77" spans="1:9" s="113" customFormat="1" x14ac:dyDescent="0.3">
      <c r="A77" s="70" t="s">
        <v>96</v>
      </c>
      <c r="B77" s="48">
        <v>6010</v>
      </c>
      <c r="C77" s="81">
        <f>C78+C79+C80+C81+C82+C83</f>
        <v>0</v>
      </c>
      <c r="D77" s="81">
        <v>0</v>
      </c>
      <c r="E77" s="81">
        <f t="shared" ref="E77:E83" si="4">F77+G77+H77+I77</f>
        <v>113746810.36999999</v>
      </c>
      <c r="F77" s="81">
        <f>F78+F79+F80+F81+F82+F83</f>
        <v>27051175</v>
      </c>
      <c r="G77" s="81">
        <f>G78+G79+G80+G81+G82+G83</f>
        <v>29820381</v>
      </c>
      <c r="H77" s="81">
        <f>H78+H79+H80+H81+H82+H83</f>
        <v>29729374.539999999</v>
      </c>
      <c r="I77" s="81">
        <f>I78+I79+I80+I81+I82+I83</f>
        <v>27145879.829999998</v>
      </c>
    </row>
    <row r="78" spans="1:9" s="113" customFormat="1" x14ac:dyDescent="0.3">
      <c r="A78" s="82" t="s">
        <v>97</v>
      </c>
      <c r="B78" s="60">
        <v>6011</v>
      </c>
      <c r="C78" s="61"/>
      <c r="D78" s="51" t="s">
        <v>41</v>
      </c>
      <c r="E78" s="81">
        <f t="shared" si="4"/>
        <v>480000</v>
      </c>
      <c r="F78" s="62">
        <v>120000</v>
      </c>
      <c r="G78" s="62">
        <v>120000</v>
      </c>
      <c r="H78" s="62">
        <v>120000</v>
      </c>
      <c r="I78" s="51">
        <v>120000</v>
      </c>
    </row>
    <row r="79" spans="1:9" s="113" customFormat="1" x14ac:dyDescent="0.3">
      <c r="A79" s="83" t="s">
        <v>98</v>
      </c>
      <c r="B79" s="60">
        <v>6012</v>
      </c>
      <c r="C79" s="64"/>
      <c r="D79" s="51" t="s">
        <v>41</v>
      </c>
      <c r="E79" s="81">
        <f t="shared" si="4"/>
        <v>4440145.37</v>
      </c>
      <c r="F79" s="65">
        <v>1055679</v>
      </c>
      <c r="G79" s="65">
        <v>1164302</v>
      </c>
      <c r="H79" s="65">
        <v>1160733.54</v>
      </c>
      <c r="I79" s="51">
        <v>1059430.83</v>
      </c>
    </row>
    <row r="80" spans="1:9" s="113" customFormat="1" x14ac:dyDescent="0.3">
      <c r="A80" s="83" t="s">
        <v>99</v>
      </c>
      <c r="B80" s="60">
        <v>6013</v>
      </c>
      <c r="C80" s="64"/>
      <c r="D80" s="51" t="s">
        <v>41</v>
      </c>
      <c r="E80" s="81">
        <f t="shared" si="4"/>
        <v>30000</v>
      </c>
      <c r="F80" s="65">
        <v>7500</v>
      </c>
      <c r="G80" s="65">
        <v>7500</v>
      </c>
      <c r="H80" s="65">
        <v>7500</v>
      </c>
      <c r="I80" s="51">
        <v>7500</v>
      </c>
    </row>
    <row r="81" spans="1:9" s="113" customFormat="1" x14ac:dyDescent="0.3">
      <c r="A81" s="83" t="s">
        <v>100</v>
      </c>
      <c r="B81" s="60">
        <v>6014</v>
      </c>
      <c r="C81" s="64"/>
      <c r="D81" s="51" t="s">
        <v>41</v>
      </c>
      <c r="E81" s="81">
        <f t="shared" si="4"/>
        <v>43674530</v>
      </c>
      <c r="F81" s="65">
        <v>10384700</v>
      </c>
      <c r="G81" s="65">
        <v>11452150</v>
      </c>
      <c r="H81" s="65">
        <v>11417050</v>
      </c>
      <c r="I81" s="51">
        <v>10420630</v>
      </c>
    </row>
    <row r="82" spans="1:9" s="113" customFormat="1" ht="31.5" x14ac:dyDescent="0.3">
      <c r="A82" s="84" t="s">
        <v>101</v>
      </c>
      <c r="B82" s="60">
        <v>6015</v>
      </c>
      <c r="C82" s="85"/>
      <c r="D82" s="51" t="s">
        <v>41</v>
      </c>
      <c r="E82" s="81">
        <f t="shared" si="4"/>
        <v>65122135</v>
      </c>
      <c r="F82" s="37">
        <v>15483296</v>
      </c>
      <c r="G82" s="37">
        <v>17076429</v>
      </c>
      <c r="H82" s="37">
        <v>17024091</v>
      </c>
      <c r="I82" s="86">
        <v>15538319</v>
      </c>
    </row>
    <row r="83" spans="1:9" s="113" customFormat="1" x14ac:dyDescent="0.3">
      <c r="A83" s="87" t="s">
        <v>102</v>
      </c>
      <c r="B83" s="60">
        <v>6016</v>
      </c>
      <c r="C83" s="51"/>
      <c r="D83" s="51" t="s">
        <v>41</v>
      </c>
      <c r="E83" s="81">
        <f t="shared" si="4"/>
        <v>0</v>
      </c>
      <c r="F83" s="51"/>
      <c r="G83" s="52"/>
      <c r="H83" s="52"/>
      <c r="I83" s="52"/>
    </row>
    <row r="84" spans="1:9" ht="22.15" customHeight="1" x14ac:dyDescent="0.3">
      <c r="A84" s="122" t="s">
        <v>103</v>
      </c>
      <c r="B84" s="123"/>
      <c r="C84" s="123"/>
      <c r="D84" s="123"/>
      <c r="E84" s="123"/>
      <c r="F84" s="123"/>
      <c r="G84" s="123"/>
      <c r="H84" s="123"/>
      <c r="I84" s="124"/>
    </row>
    <row r="85" spans="1:9" x14ac:dyDescent="0.3">
      <c r="A85" s="88" t="s">
        <v>104</v>
      </c>
      <c r="B85" s="60">
        <v>7010</v>
      </c>
      <c r="C85" s="89"/>
      <c r="D85" s="51" t="s">
        <v>41</v>
      </c>
      <c r="E85" s="89"/>
      <c r="F85" s="90">
        <v>1568.5</v>
      </c>
      <c r="G85" s="90">
        <v>1587.5</v>
      </c>
      <c r="H85" s="90">
        <v>1947.5</v>
      </c>
      <c r="I85" s="90">
        <v>1947.5</v>
      </c>
    </row>
    <row r="86" spans="1:9" x14ac:dyDescent="0.3">
      <c r="A86" s="88"/>
      <c r="B86" s="60"/>
      <c r="C86" s="89"/>
      <c r="D86" s="51" t="s">
        <v>41</v>
      </c>
      <c r="E86" s="89"/>
      <c r="F86" s="91" t="s">
        <v>105</v>
      </c>
      <c r="G86" s="91" t="s">
        <v>106</v>
      </c>
      <c r="H86" s="91" t="s">
        <v>107</v>
      </c>
      <c r="I86" s="91" t="s">
        <v>108</v>
      </c>
    </row>
    <row r="87" spans="1:9" s="116" customFormat="1" x14ac:dyDescent="0.3">
      <c r="A87" s="88" t="s">
        <v>109</v>
      </c>
      <c r="B87" s="63">
        <v>7011</v>
      </c>
      <c r="C87" s="92"/>
      <c r="D87" s="51" t="s">
        <v>41</v>
      </c>
      <c r="E87" s="92"/>
      <c r="F87" s="92"/>
      <c r="G87" s="92"/>
      <c r="H87" s="92"/>
      <c r="I87" s="93"/>
    </row>
    <row r="88" spans="1:9" x14ac:dyDescent="0.3">
      <c r="A88" s="88" t="s">
        <v>110</v>
      </c>
      <c r="B88" s="63">
        <v>7012</v>
      </c>
      <c r="C88" s="92"/>
      <c r="D88" s="51" t="s">
        <v>41</v>
      </c>
      <c r="E88" s="92"/>
      <c r="F88" s="94"/>
      <c r="G88" s="95"/>
      <c r="H88" s="95"/>
      <c r="I88" s="95"/>
    </row>
    <row r="89" spans="1:9" x14ac:dyDescent="0.3">
      <c r="A89" s="88" t="s">
        <v>111</v>
      </c>
      <c r="B89" s="63">
        <v>7013</v>
      </c>
      <c r="C89" s="92"/>
      <c r="D89" s="51" t="s">
        <v>41</v>
      </c>
      <c r="E89" s="92"/>
      <c r="F89" s="94"/>
      <c r="G89" s="95"/>
      <c r="H89" s="95"/>
      <c r="I89" s="95"/>
    </row>
    <row r="90" spans="1:9" x14ac:dyDescent="0.3">
      <c r="A90" s="88" t="s">
        <v>112</v>
      </c>
      <c r="B90" s="96">
        <v>7016</v>
      </c>
      <c r="C90" s="97"/>
      <c r="D90" s="51" t="s">
        <v>41</v>
      </c>
      <c r="E90" s="97"/>
      <c r="F90" s="98"/>
      <c r="G90" s="99"/>
      <c r="H90" s="99"/>
      <c r="I90" s="99"/>
    </row>
    <row r="91" spans="1:9" s="117" customFormat="1" x14ac:dyDescent="0.3">
      <c r="A91" s="88" t="s">
        <v>113</v>
      </c>
      <c r="B91" s="50">
        <v>7020</v>
      </c>
      <c r="C91" s="100"/>
      <c r="D91" s="51" t="s">
        <v>41</v>
      </c>
      <c r="E91" s="100"/>
      <c r="F91" s="100"/>
      <c r="G91" s="101"/>
      <c r="H91" s="101"/>
      <c r="I91" s="101"/>
    </row>
    <row r="92" spans="1:9" x14ac:dyDescent="0.3">
      <c r="A92" s="102" t="s">
        <v>114</v>
      </c>
      <c r="B92" s="103"/>
      <c r="C92" s="104"/>
      <c r="D92" s="105"/>
      <c r="E92" s="132" t="s">
        <v>115</v>
      </c>
      <c r="F92" s="132"/>
      <c r="G92" s="106"/>
      <c r="H92" s="107"/>
      <c r="I92" s="107"/>
    </row>
    <row r="93" spans="1:9" x14ac:dyDescent="0.3">
      <c r="A93" s="108"/>
      <c r="B93" s="109"/>
      <c r="C93" s="110" t="s">
        <v>116</v>
      </c>
      <c r="D93" s="118" t="s">
        <v>117</v>
      </c>
      <c r="E93" s="118"/>
      <c r="F93" s="118"/>
    </row>
    <row r="94" spans="1:9" x14ac:dyDescent="0.3">
      <c r="A94" s="108" t="s">
        <v>118</v>
      </c>
      <c r="B94" s="109"/>
      <c r="C94" s="111"/>
      <c r="D94" s="109"/>
      <c r="E94" s="133" t="s">
        <v>119</v>
      </c>
      <c r="F94" s="133"/>
    </row>
  </sheetData>
  <mergeCells count="27">
    <mergeCell ref="D10:F10"/>
    <mergeCell ref="D2:I2"/>
    <mergeCell ref="D3:I3"/>
    <mergeCell ref="D4:I4"/>
    <mergeCell ref="D5:I5"/>
    <mergeCell ref="D6:I6"/>
    <mergeCell ref="A11:I11"/>
    <mergeCell ref="A12:I12"/>
    <mergeCell ref="A13:I13"/>
    <mergeCell ref="A14:I14"/>
    <mergeCell ref="A16:A17"/>
    <mergeCell ref="B16:B17"/>
    <mergeCell ref="C16:C17"/>
    <mergeCell ref="D16:D17"/>
    <mergeCell ref="E16:E17"/>
    <mergeCell ref="F16:I16"/>
    <mergeCell ref="A19:I19"/>
    <mergeCell ref="A20:I20"/>
    <mergeCell ref="A36:I36"/>
    <mergeCell ref="A50:I50"/>
    <mergeCell ref="A61:I61"/>
    <mergeCell ref="A72:I72"/>
    <mergeCell ref="A76:I76"/>
    <mergeCell ref="A84:I84"/>
    <mergeCell ref="E92:F92"/>
    <mergeCell ref="D93:F93"/>
    <mergeCell ref="E94:F94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2023-08-17T10:53:48Z</dcterms:modified>
</cp:coreProperties>
</file>