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73" i="2" l="1"/>
  <c r="H31" i="2" l="1"/>
  <c r="H33" i="2" l="1"/>
  <c r="H30" i="2"/>
  <c r="H16" i="2"/>
  <c r="J74" i="2" l="1"/>
  <c r="I74" i="2"/>
  <c r="F74" i="2"/>
  <c r="E74" i="2"/>
  <c r="J73" i="2"/>
  <c r="F72" i="2"/>
  <c r="E72" i="2"/>
  <c r="I71" i="2"/>
  <c r="F71" i="2"/>
  <c r="E71" i="2"/>
  <c r="J70" i="2"/>
  <c r="F70" i="2"/>
  <c r="E70" i="2"/>
  <c r="J69" i="2"/>
  <c r="I69" i="2"/>
  <c r="F69" i="2"/>
  <c r="E69" i="2"/>
  <c r="D68" i="2"/>
  <c r="C68" i="2"/>
  <c r="J66" i="2"/>
  <c r="F66" i="2"/>
  <c r="J62" i="2"/>
  <c r="I62" i="2"/>
  <c r="F62" i="2"/>
  <c r="E62" i="2"/>
  <c r="J61" i="2"/>
  <c r="I61" i="2"/>
  <c r="F61" i="2"/>
  <c r="E61" i="2"/>
  <c r="J60" i="2"/>
  <c r="I60" i="2"/>
  <c r="F60" i="2"/>
  <c r="E60" i="2"/>
  <c r="J59" i="2"/>
  <c r="I59" i="2"/>
  <c r="F59" i="2"/>
  <c r="E59" i="2"/>
  <c r="H58" i="2"/>
  <c r="G58" i="2"/>
  <c r="D58" i="2"/>
  <c r="C58" i="2"/>
  <c r="J57" i="2"/>
  <c r="I57" i="2"/>
  <c r="F57" i="2"/>
  <c r="E57" i="2"/>
  <c r="J56" i="2"/>
  <c r="I56" i="2"/>
  <c r="F56" i="2"/>
  <c r="E56" i="2"/>
  <c r="J55" i="2"/>
  <c r="I55" i="2"/>
  <c r="F55" i="2"/>
  <c r="E55" i="2"/>
  <c r="J54" i="2"/>
  <c r="I54" i="2"/>
  <c r="F54" i="2"/>
  <c r="E54" i="2"/>
  <c r="H53" i="2"/>
  <c r="G53" i="2"/>
  <c r="D53" i="2"/>
  <c r="C53" i="2"/>
  <c r="J51" i="2"/>
  <c r="I51" i="2"/>
  <c r="F51" i="2"/>
  <c r="E51" i="2"/>
  <c r="J50" i="2"/>
  <c r="I50" i="2"/>
  <c r="F50" i="2"/>
  <c r="E50" i="2"/>
  <c r="J49" i="2"/>
  <c r="I49" i="2"/>
  <c r="F49" i="2"/>
  <c r="E49" i="2"/>
  <c r="J48" i="2"/>
  <c r="I48" i="2"/>
  <c r="F48" i="2"/>
  <c r="E48" i="2"/>
  <c r="J47" i="2"/>
  <c r="I47" i="2"/>
  <c r="F47" i="2"/>
  <c r="E47" i="2"/>
  <c r="J46" i="2"/>
  <c r="I46" i="2"/>
  <c r="F46" i="2"/>
  <c r="E46" i="2"/>
  <c r="H45" i="2"/>
  <c r="G45" i="2"/>
  <c r="D45" i="2"/>
  <c r="C45" i="2"/>
  <c r="J44" i="2"/>
  <c r="I44" i="2"/>
  <c r="F44" i="2"/>
  <c r="E44" i="2"/>
  <c r="J43" i="2"/>
  <c r="I43" i="2"/>
  <c r="F43" i="2"/>
  <c r="E43" i="2"/>
  <c r="H42" i="2"/>
  <c r="G42" i="2"/>
  <c r="D42" i="2"/>
  <c r="C42" i="2"/>
  <c r="C40" i="2"/>
  <c r="F38" i="2"/>
  <c r="E38" i="2"/>
  <c r="F37" i="2"/>
  <c r="E37" i="2"/>
  <c r="I36" i="2"/>
  <c r="F36" i="2"/>
  <c r="E36" i="2"/>
  <c r="F35" i="2"/>
  <c r="E35" i="2"/>
  <c r="I34" i="2"/>
  <c r="F34" i="2"/>
  <c r="E34" i="2"/>
  <c r="F33" i="2"/>
  <c r="F32" i="2"/>
  <c r="I31" i="2"/>
  <c r="F31" i="2"/>
  <c r="E31" i="2"/>
  <c r="F30" i="2"/>
  <c r="E30" i="2"/>
  <c r="F29" i="2"/>
  <c r="E29" i="2"/>
  <c r="F26" i="2"/>
  <c r="F25" i="2"/>
  <c r="E25" i="2"/>
  <c r="F24" i="2"/>
  <c r="E24" i="2"/>
  <c r="F23" i="2"/>
  <c r="E23" i="2"/>
  <c r="F22" i="2"/>
  <c r="E22" i="2"/>
  <c r="F21" i="2"/>
  <c r="E21" i="2"/>
  <c r="F20" i="2"/>
  <c r="E20" i="2"/>
  <c r="I19" i="2"/>
  <c r="J19" i="2"/>
  <c r="F19" i="2"/>
  <c r="E19" i="2"/>
  <c r="C17" i="2"/>
  <c r="G15" i="2"/>
  <c r="F16" i="2"/>
  <c r="C15" i="2"/>
  <c r="G14" i="2"/>
  <c r="I14" i="2" s="1"/>
  <c r="F14" i="2"/>
  <c r="E14" i="2"/>
  <c r="F13" i="2"/>
  <c r="E13" i="2"/>
  <c r="D12" i="2"/>
  <c r="C12" i="2"/>
  <c r="F42" i="2" l="1"/>
  <c r="F45" i="2"/>
  <c r="E53" i="2"/>
  <c r="F58" i="2"/>
  <c r="J42" i="2"/>
  <c r="J53" i="2"/>
  <c r="J58" i="2"/>
  <c r="G12" i="2"/>
  <c r="I53" i="2"/>
  <c r="E58" i="2"/>
  <c r="I58" i="2"/>
  <c r="E42" i="2"/>
  <c r="J45" i="2"/>
  <c r="F53" i="2"/>
  <c r="I42" i="2"/>
  <c r="D40" i="2"/>
  <c r="E40" i="2" s="1"/>
  <c r="E45" i="2"/>
  <c r="I45" i="2"/>
  <c r="J30" i="2"/>
  <c r="J29" i="2"/>
  <c r="G17" i="2"/>
  <c r="J20" i="2"/>
  <c r="H68" i="2"/>
  <c r="J71" i="2"/>
  <c r="I29" i="2"/>
  <c r="I21" i="2"/>
  <c r="I23" i="2"/>
  <c r="I25" i="2"/>
  <c r="J14" i="2"/>
  <c r="F68" i="2"/>
  <c r="J72" i="2"/>
  <c r="G68" i="2"/>
  <c r="J31" i="2"/>
  <c r="J34" i="2"/>
  <c r="J35" i="2"/>
  <c r="G40" i="2"/>
  <c r="J36" i="2"/>
  <c r="J37" i="2"/>
  <c r="J21" i="2"/>
  <c r="J22" i="2"/>
  <c r="C39" i="2"/>
  <c r="C64" i="2" s="1"/>
  <c r="C65" i="2" s="1"/>
  <c r="J23" i="2"/>
  <c r="J24" i="2"/>
  <c r="J25" i="2"/>
  <c r="F12" i="2"/>
  <c r="J13" i="2"/>
  <c r="J38" i="2"/>
  <c r="I38" i="2"/>
  <c r="J18" i="2"/>
  <c r="I18" i="2"/>
  <c r="I13" i="2"/>
  <c r="D17" i="2"/>
  <c r="E18" i="2"/>
  <c r="I20" i="2"/>
  <c r="I22" i="2"/>
  <c r="I24" i="2"/>
  <c r="E28" i="2"/>
  <c r="I30" i="2"/>
  <c r="E33" i="2"/>
  <c r="I35" i="2"/>
  <c r="I37" i="2"/>
  <c r="H12" i="2"/>
  <c r="D15" i="2"/>
  <c r="E16" i="2"/>
  <c r="F18" i="2"/>
  <c r="E26" i="2"/>
  <c r="F28" i="2"/>
  <c r="E32" i="2"/>
  <c r="E68" i="2"/>
  <c r="I70" i="2"/>
  <c r="I72" i="2"/>
  <c r="I73" i="2"/>
  <c r="E12" i="2"/>
  <c r="G39" i="2" l="1"/>
  <c r="F40" i="2"/>
  <c r="J68" i="2"/>
  <c r="D39" i="2"/>
  <c r="F39" i="2" s="1"/>
  <c r="I68" i="2"/>
  <c r="G64" i="2"/>
  <c r="G65" i="2" s="1"/>
  <c r="I12" i="2"/>
  <c r="J12" i="2"/>
  <c r="J26" i="2"/>
  <c r="I26" i="2"/>
  <c r="F17" i="2"/>
  <c r="E17" i="2"/>
  <c r="J16" i="2"/>
  <c r="I16" i="2"/>
  <c r="H15" i="2"/>
  <c r="H40" i="2"/>
  <c r="J28" i="2"/>
  <c r="I28" i="2"/>
  <c r="J33" i="2"/>
  <c r="I33" i="2"/>
  <c r="J32" i="2"/>
  <c r="I32" i="2"/>
  <c r="E15" i="2"/>
  <c r="F15" i="2"/>
  <c r="H17" i="2"/>
  <c r="E39" i="2" l="1"/>
  <c r="D64" i="2"/>
  <c r="E64" i="2" s="1"/>
  <c r="J17" i="2"/>
  <c r="I17" i="2"/>
  <c r="J40" i="2"/>
  <c r="I40" i="2"/>
  <c r="I15" i="2"/>
  <c r="J15" i="2"/>
  <c r="H39" i="2"/>
  <c r="D65" i="2" l="1"/>
  <c r="E65" i="2" s="1"/>
  <c r="F64" i="2"/>
  <c r="H64" i="2"/>
  <c r="J39" i="2"/>
  <c r="I39" i="2"/>
  <c r="F65" i="2" l="1"/>
  <c r="H65" i="2"/>
  <c r="I64" i="2"/>
  <c r="J64" i="2"/>
  <c r="I65" i="2" l="1"/>
  <c r="J65" i="2"/>
</calcChain>
</file>

<file path=xl/sharedStrings.xml><?xml version="1.0" encoding="utf-8"?>
<sst xmlns="http://schemas.openxmlformats.org/spreadsheetml/2006/main" count="108" uniqueCount="101">
  <si>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</si>
  <si>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</si>
  <si>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грн.</t>
  </si>
  <si>
    <t>Показники </t>
  </si>
  <si>
    <t>Код рядка</t>
  </si>
  <si>
    <t>1 </t>
  </si>
  <si>
    <t>2 </t>
  </si>
  <si>
    <t>Доходи</t>
  </si>
  <si>
    <t>1010</t>
  </si>
  <si>
    <t>1011</t>
  </si>
  <si>
    <t>1012</t>
  </si>
  <si>
    <t>1020</t>
  </si>
  <si>
    <t xml:space="preserve">Дохід з місцевого бюджету </t>
  </si>
  <si>
    <t>1021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</si>
  <si>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</si>
  <si>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</si>
  <si>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</si>
  <si>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</si>
  <si>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</si>
  <si>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</si>
  <si>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</si>
  <si>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</si>
  <si>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</si>
  <si>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</si>
  <si>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</si>
  <si>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</si>
  <si>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</si>
  <si>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</si>
  <si>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</si>
  <si>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</si>
  <si>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</si>
  <si>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</si>
  <si>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</si>
  <si>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</si>
  <si>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</si>
  <si>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</si>
  <si>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</si>
  <si>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</si>
  <si>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</si>
  <si>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</si>
  <si>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</si>
  <si>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</si>
  <si>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</si>
  <si>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</si>
  <si>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</si>
  <si>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</si>
  <si>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</si>
  <si>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</si>
  <si>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</si>
  <si>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</si>
  <si>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</si>
  <si>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</si>
  <si>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</si>
  <si>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</si>
  <si>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</si>
  <si>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</si>
  <si>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</si>
  <si>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</si>
  <si>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</si>
  <si>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</si>
  <si>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</si>
  <si>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</si>
  <si>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</si>
  <si>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</si>
  <si>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</si>
  <si>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</si>
  <si>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</si>
  <si>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</si>
  <si>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</si>
  <si>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</si>
  <si>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</si>
  <si>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</si>
  <si>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</si>
  <si>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(підпис)</t>
  </si>
  <si>
    <t xml:space="preserve">                  (П.І.Б.)</t>
  </si>
  <si>
    <t>Заступник генерального директора</t>
  </si>
  <si>
    <t>Додаток 2</t>
  </si>
  <si>
    <t>ЗВІТ ПРО ВИКОНАННЯ ФІНАНСОВОГО ПЛАНУ</t>
  </si>
  <si>
    <t xml:space="preserve"> комунального некомерційного підприємства "Міська клінічна лікарня №16" Дніпровської міської ради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</si>
  <si>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</si>
  <si>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</si>
  <si>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</si>
  <si>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</si>
  <si>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</si>
  <si>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</si>
  <si>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</si>
  <si>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 xml:space="preserve">   медична субвенція та інши субвенції</t>
  </si>
  <si>
    <t>Дохід (виручка) за рахунок коштів бюджету міста</t>
  </si>
  <si>
    <t>Інші доходи, у т.ч.:</t>
  </si>
  <si>
    <t xml:space="preserve">   благодійні внески, гранти та дарунки </t>
  </si>
  <si>
    <t>Інші надходження (дохід від амортизації)</t>
  </si>
  <si>
    <t>Інші надходження (дохід) (% від залишку коштів на рахунках в банку)</t>
  </si>
  <si>
    <t>доходи з місцевого бюджету цільового фінансування по капітальних видатках</t>
  </si>
  <si>
    <t>основні засоби</t>
  </si>
  <si>
    <t>інші необоротни матеріальни активи</t>
  </si>
  <si>
    <t>нематеріальні активи</t>
  </si>
  <si>
    <t>Олег ХАСІЛЄВ</t>
  </si>
  <si>
    <t>Анастасія РАТУШНА</t>
  </si>
  <si>
    <t>Звітний період за II  квартал 2023 р.</t>
  </si>
  <si>
    <t>за II квартал 2023 рік</t>
  </si>
  <si>
    <t>15320705,75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</si>
</sst>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/>
    </xf>
    <xf numFmtId="0" fontId="3" fillId="2" borderId="6" xfId="0" applyFont="1" applyFill="1" applyBorder="1" applyAlignment="1">
      <alignment horizontal="justify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8" fillId="2" borderId="6" xfId="0" applyFont="1" applyFill="1" applyBorder="1" applyAlignment="1" applyProtection="1">
      <alignment horizontal="justify" vertical="center" wrapText="1"/>
      <protection locked="0"/>
    </xf>
    <xf numFmtId="0" fontId="8" fillId="2" borderId="8" xfId="0" applyFont="1" applyFill="1" applyBorder="1" applyAlignment="1" applyProtection="1">
      <alignment horizontal="justify" vertical="center" wrapText="1"/>
      <protection locked="0"/>
    </xf>
    <xf numFmtId="0" fontId="8" fillId="0" borderId="1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6" fillId="0" borderId="0" xfId="1" applyFont="1"/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3" fillId="3" borderId="0" xfId="1" applyFont="1" applyFill="1"/>
    <xf numFmtId="0" fontId="13" fillId="0" borderId="0" xfId="1" applyFont="1"/>
    <xf numFmtId="0" fontId="13" fillId="0" borderId="0" xfId="0" applyFont="1" applyProtection="1">
      <protection locked="0"/>
    </xf>
    <xf numFmtId="0" fontId="11" fillId="2" borderId="8" xfId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/>
    <xf numFmtId="0" fontId="3" fillId="0" borderId="22" xfId="0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7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C71" workbookViewId="0">
      <selection activeCell="C86" sqref="A86:XFD4116"/>
    </sheetView>
  </sheetViews>
  <sheetFormatPr defaultRowHeight="18" x14ac:dyDescent="0.3"/>
  <cols>
    <col min="1" max="1" width="72.5703125" style="71" customWidth="1"/>
    <col min="2" max="2" width="7.140625" style="71" customWidth="1"/>
    <col min="3" max="3" width="18.28515625" style="6" customWidth="1"/>
    <col min="4" max="4" width="16.5703125" style="6" customWidth="1"/>
    <col min="5" max="5" width="17.140625" style="6" customWidth="1"/>
    <col min="6" max="6" width="13.85546875" style="6" customWidth="1"/>
    <col min="7" max="7" width="17.7109375" style="6" customWidth="1"/>
    <col min="8" max="9" width="17.42578125" style="6" customWidth="1"/>
    <col min="10" max="10" width="13.42578125" style="6" customWidth="1"/>
    <col min="11" max="39" width="9.140625" style="75"/>
    <col min="40" max="40" width="72.5703125" style="75" customWidth="1"/>
    <col min="41" max="41" width="7.140625" style="75" customWidth="1"/>
    <col min="42" max="42" width="18.28515625" style="75" customWidth="1"/>
    <col min="43" max="43" width="16.5703125" style="75" customWidth="1"/>
    <col min="44" max="44" width="17.140625" style="75" customWidth="1"/>
    <col min="45" max="45" width="13.85546875" style="75" customWidth="1"/>
    <col min="46" max="46" width="17.7109375" style="75" customWidth="1"/>
    <col min="47" max="48" width="17.42578125" style="75" customWidth="1"/>
    <col min="49" max="49" width="13.42578125" style="75" customWidth="1"/>
    <col min="50" max="50" width="12.7109375" style="75" customWidth="1"/>
    <col min="51" max="51" width="18" style="75" customWidth="1"/>
    <col min="52" max="52" width="18.7109375" style="75" bestFit="1" customWidth="1"/>
    <col min="53" max="53" width="9.140625" style="75"/>
    <col min="54" max="54" width="16" style="75" bestFit="1" customWidth="1"/>
    <col min="55" max="295" width="9.140625" style="75"/>
    <col min="296" max="296" width="72.5703125" style="75" customWidth="1"/>
    <col min="297" max="297" width="7.140625" style="75" customWidth="1"/>
    <col min="298" max="298" width="18.28515625" style="75" customWidth="1"/>
    <col min="299" max="299" width="16.5703125" style="75" customWidth="1"/>
    <col min="300" max="300" width="17.140625" style="75" customWidth="1"/>
    <col min="301" max="301" width="13.85546875" style="75" customWidth="1"/>
    <col min="302" max="302" width="17.7109375" style="75" customWidth="1"/>
    <col min="303" max="304" width="17.42578125" style="75" customWidth="1"/>
    <col min="305" max="305" width="13.42578125" style="75" customWidth="1"/>
    <col min="306" max="306" width="12.7109375" style="75" customWidth="1"/>
    <col min="307" max="307" width="18" style="75" customWidth="1"/>
    <col min="308" max="308" width="18.7109375" style="75" bestFit="1" customWidth="1"/>
    <col min="309" max="309" width="9.140625" style="75"/>
    <col min="310" max="310" width="16" style="75" bestFit="1" customWidth="1"/>
    <col min="311" max="551" width="9.140625" style="75"/>
    <col min="552" max="552" width="72.5703125" style="75" customWidth="1"/>
    <col min="553" max="553" width="7.140625" style="75" customWidth="1"/>
    <col min="554" max="554" width="18.28515625" style="75" customWidth="1"/>
    <col min="555" max="555" width="16.5703125" style="75" customWidth="1"/>
    <col min="556" max="556" width="17.140625" style="75" customWidth="1"/>
    <col min="557" max="557" width="13.85546875" style="75" customWidth="1"/>
    <col min="558" max="558" width="17.7109375" style="75" customWidth="1"/>
    <col min="559" max="560" width="17.42578125" style="75" customWidth="1"/>
    <col min="561" max="561" width="13.42578125" style="75" customWidth="1"/>
    <col min="562" max="562" width="12.7109375" style="75" customWidth="1"/>
    <col min="563" max="563" width="18" style="75" customWidth="1"/>
    <col min="564" max="564" width="18.7109375" style="75" bestFit="1" customWidth="1"/>
    <col min="565" max="565" width="9.140625" style="75"/>
    <col min="566" max="566" width="16" style="75" bestFit="1" customWidth="1"/>
    <col min="567" max="807" width="9.140625" style="75"/>
    <col min="808" max="808" width="72.5703125" style="75" customWidth="1"/>
    <col min="809" max="809" width="7.140625" style="75" customWidth="1"/>
    <col min="810" max="810" width="18.28515625" style="75" customWidth="1"/>
    <col min="811" max="811" width="16.5703125" style="75" customWidth="1"/>
    <col min="812" max="812" width="17.140625" style="75" customWidth="1"/>
    <col min="813" max="813" width="13.85546875" style="75" customWidth="1"/>
    <col min="814" max="814" width="17.7109375" style="75" customWidth="1"/>
    <col min="815" max="816" width="17.42578125" style="75" customWidth="1"/>
    <col min="817" max="817" width="13.42578125" style="75" customWidth="1"/>
    <col min="818" max="818" width="12.7109375" style="75" customWidth="1"/>
    <col min="819" max="819" width="18" style="75" customWidth="1"/>
    <col min="820" max="820" width="18.7109375" style="75" bestFit="1" customWidth="1"/>
    <col min="821" max="821" width="9.140625" style="75"/>
    <col min="822" max="822" width="16" style="75" bestFit="1" customWidth="1"/>
    <col min="823" max="1063" width="9.140625" style="75"/>
    <col min="1064" max="1064" width="72.5703125" style="75" customWidth="1"/>
    <col min="1065" max="1065" width="7.140625" style="75" customWidth="1"/>
    <col min="1066" max="1066" width="18.28515625" style="75" customWidth="1"/>
    <col min="1067" max="1067" width="16.5703125" style="75" customWidth="1"/>
    <col min="1068" max="1068" width="17.140625" style="75" customWidth="1"/>
    <col min="1069" max="1069" width="13.85546875" style="75" customWidth="1"/>
    <col min="1070" max="1070" width="17.7109375" style="75" customWidth="1"/>
    <col min="1071" max="1072" width="17.42578125" style="75" customWidth="1"/>
    <col min="1073" max="1073" width="13.42578125" style="75" customWidth="1"/>
    <col min="1074" max="1074" width="12.7109375" style="75" customWidth="1"/>
    <col min="1075" max="1075" width="18" style="75" customWidth="1"/>
    <col min="1076" max="1076" width="18.7109375" style="75" bestFit="1" customWidth="1"/>
    <col min="1077" max="1077" width="9.140625" style="75"/>
    <col min="1078" max="1078" width="16" style="75" bestFit="1" customWidth="1"/>
    <col min="1079" max="1319" width="9.140625" style="75"/>
    <col min="1320" max="1320" width="72.5703125" style="75" customWidth="1"/>
    <col min="1321" max="1321" width="7.140625" style="75" customWidth="1"/>
    <col min="1322" max="1322" width="18.28515625" style="75" customWidth="1"/>
    <col min="1323" max="1323" width="16.5703125" style="75" customWidth="1"/>
    <col min="1324" max="1324" width="17.140625" style="75" customWidth="1"/>
    <col min="1325" max="1325" width="13.85546875" style="75" customWidth="1"/>
    <col min="1326" max="1326" width="17.7109375" style="75" customWidth="1"/>
    <col min="1327" max="1328" width="17.42578125" style="75" customWidth="1"/>
    <col min="1329" max="1329" width="13.42578125" style="75" customWidth="1"/>
    <col min="1330" max="1330" width="12.7109375" style="75" customWidth="1"/>
    <col min="1331" max="1331" width="18" style="75" customWidth="1"/>
    <col min="1332" max="1332" width="18.7109375" style="75" bestFit="1" customWidth="1"/>
    <col min="1333" max="1333" width="9.140625" style="75"/>
    <col min="1334" max="1334" width="16" style="75" bestFit="1" customWidth="1"/>
    <col min="1335" max="1575" width="9.140625" style="75"/>
    <col min="1576" max="1576" width="72.5703125" style="75" customWidth="1"/>
    <col min="1577" max="1577" width="7.140625" style="75" customWidth="1"/>
    <col min="1578" max="1578" width="18.28515625" style="75" customWidth="1"/>
    <col min="1579" max="1579" width="16.5703125" style="75" customWidth="1"/>
    <col min="1580" max="1580" width="17.140625" style="75" customWidth="1"/>
    <col min="1581" max="1581" width="13.85546875" style="75" customWidth="1"/>
    <col min="1582" max="1582" width="17.7109375" style="75" customWidth="1"/>
    <col min="1583" max="1584" width="17.42578125" style="75" customWidth="1"/>
    <col min="1585" max="1585" width="13.42578125" style="75" customWidth="1"/>
    <col min="1586" max="1586" width="12.7109375" style="75" customWidth="1"/>
    <col min="1587" max="1587" width="18" style="75" customWidth="1"/>
    <col min="1588" max="1588" width="18.7109375" style="75" bestFit="1" customWidth="1"/>
    <col min="1589" max="1589" width="9.140625" style="75"/>
    <col min="1590" max="1590" width="16" style="75" bestFit="1" customWidth="1"/>
    <col min="1591" max="1831" width="9.140625" style="75"/>
    <col min="1832" max="1832" width="72.5703125" style="75" customWidth="1"/>
    <col min="1833" max="1833" width="7.140625" style="75" customWidth="1"/>
    <col min="1834" max="1834" width="18.28515625" style="75" customWidth="1"/>
    <col min="1835" max="1835" width="16.5703125" style="75" customWidth="1"/>
    <col min="1836" max="1836" width="17.140625" style="75" customWidth="1"/>
    <col min="1837" max="1837" width="13.85546875" style="75" customWidth="1"/>
    <col min="1838" max="1838" width="17.7109375" style="75" customWidth="1"/>
    <col min="1839" max="1840" width="17.42578125" style="75" customWidth="1"/>
    <col min="1841" max="1841" width="13.42578125" style="75" customWidth="1"/>
    <col min="1842" max="1842" width="12.7109375" style="75" customWidth="1"/>
    <col min="1843" max="1843" width="18" style="75" customWidth="1"/>
    <col min="1844" max="1844" width="18.7109375" style="75" bestFit="1" customWidth="1"/>
    <col min="1845" max="1845" width="9.140625" style="75"/>
    <col min="1846" max="1846" width="16" style="75" bestFit="1" customWidth="1"/>
    <col min="1847" max="2087" width="9.140625" style="75"/>
    <col min="2088" max="2088" width="72.5703125" style="75" customWidth="1"/>
    <col min="2089" max="2089" width="7.140625" style="75" customWidth="1"/>
    <col min="2090" max="2090" width="18.28515625" style="75" customWidth="1"/>
    <col min="2091" max="2091" width="16.5703125" style="75" customWidth="1"/>
    <col min="2092" max="2092" width="17.140625" style="75" customWidth="1"/>
    <col min="2093" max="2093" width="13.85546875" style="75" customWidth="1"/>
    <col min="2094" max="2094" width="17.7109375" style="75" customWidth="1"/>
    <col min="2095" max="2096" width="17.42578125" style="75" customWidth="1"/>
    <col min="2097" max="2097" width="13.42578125" style="75" customWidth="1"/>
    <col min="2098" max="2098" width="12.7109375" style="75" customWidth="1"/>
    <col min="2099" max="2099" width="18" style="75" customWidth="1"/>
    <col min="2100" max="2100" width="18.7109375" style="75" bestFit="1" customWidth="1"/>
    <col min="2101" max="2101" width="9.140625" style="75"/>
    <col min="2102" max="2102" width="16" style="75" bestFit="1" customWidth="1"/>
    <col min="2103" max="2343" width="9.140625" style="75"/>
    <col min="2344" max="2344" width="72.5703125" style="75" customWidth="1"/>
    <col min="2345" max="2345" width="7.140625" style="75" customWidth="1"/>
    <col min="2346" max="2346" width="18.28515625" style="75" customWidth="1"/>
    <col min="2347" max="2347" width="16.5703125" style="75" customWidth="1"/>
    <col min="2348" max="2348" width="17.140625" style="75" customWidth="1"/>
    <col min="2349" max="2349" width="13.85546875" style="75" customWidth="1"/>
    <col min="2350" max="2350" width="17.7109375" style="75" customWidth="1"/>
    <col min="2351" max="2352" width="17.42578125" style="75" customWidth="1"/>
    <col min="2353" max="2353" width="13.42578125" style="75" customWidth="1"/>
    <col min="2354" max="2354" width="12.7109375" style="75" customWidth="1"/>
    <col min="2355" max="2355" width="18" style="75" customWidth="1"/>
    <col min="2356" max="2356" width="18.7109375" style="75" bestFit="1" customWidth="1"/>
    <col min="2357" max="2357" width="9.140625" style="75"/>
    <col min="2358" max="2358" width="16" style="75" bestFit="1" customWidth="1"/>
    <col min="2359" max="2599" width="9.140625" style="75"/>
    <col min="2600" max="2600" width="72.5703125" style="75" customWidth="1"/>
    <col min="2601" max="2601" width="7.140625" style="75" customWidth="1"/>
    <col min="2602" max="2602" width="18.28515625" style="75" customWidth="1"/>
    <col min="2603" max="2603" width="16.5703125" style="75" customWidth="1"/>
    <col min="2604" max="2604" width="17.140625" style="75" customWidth="1"/>
    <col min="2605" max="2605" width="13.85546875" style="75" customWidth="1"/>
    <col min="2606" max="2606" width="17.7109375" style="75" customWidth="1"/>
    <col min="2607" max="2608" width="17.42578125" style="75" customWidth="1"/>
    <col min="2609" max="2609" width="13.42578125" style="75" customWidth="1"/>
    <col min="2610" max="2610" width="12.7109375" style="75" customWidth="1"/>
    <col min="2611" max="2611" width="18" style="75" customWidth="1"/>
    <col min="2612" max="2612" width="18.7109375" style="75" bestFit="1" customWidth="1"/>
    <col min="2613" max="2613" width="9.140625" style="75"/>
    <col min="2614" max="2614" width="16" style="75" bestFit="1" customWidth="1"/>
    <col min="2615" max="2855" width="9.140625" style="75"/>
    <col min="2856" max="2856" width="72.5703125" style="75" customWidth="1"/>
    <col min="2857" max="2857" width="7.140625" style="75" customWidth="1"/>
    <col min="2858" max="2858" width="18.28515625" style="75" customWidth="1"/>
    <col min="2859" max="2859" width="16.5703125" style="75" customWidth="1"/>
    <col min="2860" max="2860" width="17.140625" style="75" customWidth="1"/>
    <col min="2861" max="2861" width="13.85546875" style="75" customWidth="1"/>
    <col min="2862" max="2862" width="17.7109375" style="75" customWidth="1"/>
    <col min="2863" max="2864" width="17.42578125" style="75" customWidth="1"/>
    <col min="2865" max="2865" width="13.42578125" style="75" customWidth="1"/>
    <col min="2866" max="2866" width="12.7109375" style="75" customWidth="1"/>
    <col min="2867" max="2867" width="18" style="75" customWidth="1"/>
    <col min="2868" max="2868" width="18.7109375" style="75" bestFit="1" customWidth="1"/>
    <col min="2869" max="2869" width="9.140625" style="75"/>
    <col min="2870" max="2870" width="16" style="75" bestFit="1" customWidth="1"/>
    <col min="2871" max="3111" width="9.140625" style="75"/>
    <col min="3112" max="3112" width="72.5703125" style="75" customWidth="1"/>
    <col min="3113" max="3113" width="7.140625" style="75" customWidth="1"/>
    <col min="3114" max="3114" width="18.28515625" style="75" customWidth="1"/>
    <col min="3115" max="3115" width="16.5703125" style="75" customWidth="1"/>
    <col min="3116" max="3116" width="17.140625" style="75" customWidth="1"/>
    <col min="3117" max="3117" width="13.85546875" style="75" customWidth="1"/>
    <col min="3118" max="3118" width="17.7109375" style="75" customWidth="1"/>
    <col min="3119" max="3120" width="17.42578125" style="75" customWidth="1"/>
    <col min="3121" max="3121" width="13.42578125" style="75" customWidth="1"/>
    <col min="3122" max="3122" width="12.7109375" style="75" customWidth="1"/>
    <col min="3123" max="3123" width="18" style="75" customWidth="1"/>
    <col min="3124" max="3124" width="18.7109375" style="75" bestFit="1" customWidth="1"/>
    <col min="3125" max="3125" width="9.140625" style="75"/>
    <col min="3126" max="3126" width="16" style="75" bestFit="1" customWidth="1"/>
    <col min="3127" max="3367" width="9.140625" style="75"/>
    <col min="3368" max="3368" width="72.5703125" style="75" customWidth="1"/>
    <col min="3369" max="3369" width="7.140625" style="75" customWidth="1"/>
    <col min="3370" max="3370" width="18.28515625" style="75" customWidth="1"/>
    <col min="3371" max="3371" width="16.5703125" style="75" customWidth="1"/>
    <col min="3372" max="3372" width="17.140625" style="75" customWidth="1"/>
    <col min="3373" max="3373" width="13.85546875" style="75" customWidth="1"/>
    <col min="3374" max="3374" width="17.7109375" style="75" customWidth="1"/>
    <col min="3375" max="3376" width="17.42578125" style="75" customWidth="1"/>
    <col min="3377" max="3377" width="13.42578125" style="75" customWidth="1"/>
    <col min="3378" max="3378" width="12.7109375" style="75" customWidth="1"/>
    <col min="3379" max="3379" width="18" style="75" customWidth="1"/>
    <col min="3380" max="3380" width="18.7109375" style="75" bestFit="1" customWidth="1"/>
    <col min="3381" max="3381" width="9.140625" style="75"/>
    <col min="3382" max="3382" width="16" style="75" bestFit="1" customWidth="1"/>
    <col min="3383" max="3623" width="9.140625" style="75"/>
    <col min="3624" max="3624" width="72.5703125" style="75" customWidth="1"/>
    <col min="3625" max="3625" width="7.140625" style="75" customWidth="1"/>
    <col min="3626" max="3626" width="18.28515625" style="75" customWidth="1"/>
    <col min="3627" max="3627" width="16.5703125" style="75" customWidth="1"/>
    <col min="3628" max="3628" width="17.140625" style="75" customWidth="1"/>
    <col min="3629" max="3629" width="13.85546875" style="75" customWidth="1"/>
    <col min="3630" max="3630" width="17.7109375" style="75" customWidth="1"/>
    <col min="3631" max="3632" width="17.42578125" style="75" customWidth="1"/>
    <col min="3633" max="3633" width="13.42578125" style="75" customWidth="1"/>
    <col min="3634" max="3634" width="12.7109375" style="75" customWidth="1"/>
    <col min="3635" max="3635" width="18" style="75" customWidth="1"/>
    <col min="3636" max="3636" width="18.7109375" style="75" bestFit="1" customWidth="1"/>
    <col min="3637" max="3637" width="9.140625" style="75"/>
    <col min="3638" max="3638" width="16" style="75" bestFit="1" customWidth="1"/>
    <col min="3639" max="3879" width="9.140625" style="75"/>
    <col min="3880" max="3880" width="72.5703125" style="75" customWidth="1"/>
    <col min="3881" max="3881" width="7.140625" style="75" customWidth="1"/>
    <col min="3882" max="3882" width="18.28515625" style="75" customWidth="1"/>
    <col min="3883" max="3883" width="16.5703125" style="75" customWidth="1"/>
    <col min="3884" max="3884" width="17.140625" style="75" customWidth="1"/>
    <col min="3885" max="3885" width="13.85546875" style="75" customWidth="1"/>
    <col min="3886" max="3886" width="17.7109375" style="75" customWidth="1"/>
    <col min="3887" max="3888" width="17.42578125" style="75" customWidth="1"/>
    <col min="3889" max="3889" width="13.42578125" style="75" customWidth="1"/>
    <col min="3890" max="3890" width="12.7109375" style="75" customWidth="1"/>
    <col min="3891" max="3891" width="18" style="75" customWidth="1"/>
    <col min="3892" max="3892" width="18.7109375" style="75" bestFit="1" customWidth="1"/>
    <col min="3893" max="3893" width="9.140625" style="75"/>
    <col min="3894" max="3894" width="16" style="75" bestFit="1" customWidth="1"/>
    <col min="3895" max="4135" width="9.140625" style="75"/>
    <col min="4136" max="4136" width="72.5703125" style="75" customWidth="1"/>
    <col min="4137" max="4137" width="7.140625" style="75" customWidth="1"/>
    <col min="4138" max="4138" width="18.28515625" style="75" customWidth="1"/>
    <col min="4139" max="4139" width="16.5703125" style="75" customWidth="1"/>
    <col min="4140" max="4140" width="17.140625" style="75" customWidth="1"/>
    <col min="4141" max="4141" width="13.85546875" style="75" customWidth="1"/>
    <col min="4142" max="4142" width="17.7109375" style="75" customWidth="1"/>
    <col min="4143" max="4144" width="17.42578125" style="75" customWidth="1"/>
    <col min="4145" max="4145" width="13.42578125" style="75" customWidth="1"/>
    <col min="4146" max="4146" width="12.7109375" style="75" customWidth="1"/>
    <col min="4147" max="4147" width="18" style="75" customWidth="1"/>
    <col min="4148" max="4148" width="18.7109375" style="75" bestFit="1" customWidth="1"/>
    <col min="4149" max="4149" width="9.140625" style="75"/>
    <col min="4150" max="4150" width="16" style="75" bestFit="1" customWidth="1"/>
    <col min="4151" max="4391" width="9.140625" style="75"/>
    <col min="4392" max="4392" width="72.5703125" style="75" customWidth="1"/>
    <col min="4393" max="4393" width="7.140625" style="75" customWidth="1"/>
    <col min="4394" max="4394" width="18.28515625" style="75" customWidth="1"/>
    <col min="4395" max="4395" width="16.5703125" style="75" customWidth="1"/>
    <col min="4396" max="4396" width="17.140625" style="75" customWidth="1"/>
    <col min="4397" max="4397" width="13.85546875" style="75" customWidth="1"/>
    <col min="4398" max="4398" width="17.7109375" style="75" customWidth="1"/>
    <col min="4399" max="4400" width="17.42578125" style="75" customWidth="1"/>
    <col min="4401" max="4401" width="13.42578125" style="75" customWidth="1"/>
    <col min="4402" max="4402" width="12.7109375" style="75" customWidth="1"/>
    <col min="4403" max="4403" width="18" style="75" customWidth="1"/>
    <col min="4404" max="4404" width="18.7109375" style="75" bestFit="1" customWidth="1"/>
    <col min="4405" max="4405" width="9.140625" style="75"/>
    <col min="4406" max="4406" width="16" style="75" bestFit="1" customWidth="1"/>
    <col min="4407" max="4647" width="9.140625" style="75"/>
    <col min="4648" max="4648" width="72.5703125" style="75" customWidth="1"/>
    <col min="4649" max="4649" width="7.140625" style="75" customWidth="1"/>
    <col min="4650" max="4650" width="18.28515625" style="75" customWidth="1"/>
    <col min="4651" max="4651" width="16.5703125" style="75" customWidth="1"/>
    <col min="4652" max="4652" width="17.140625" style="75" customWidth="1"/>
    <col min="4653" max="4653" width="13.85546875" style="75" customWidth="1"/>
    <col min="4654" max="4654" width="17.7109375" style="75" customWidth="1"/>
    <col min="4655" max="4656" width="17.42578125" style="75" customWidth="1"/>
    <col min="4657" max="4657" width="13.42578125" style="75" customWidth="1"/>
    <col min="4658" max="4658" width="12.7109375" style="75" customWidth="1"/>
    <col min="4659" max="4659" width="18" style="75" customWidth="1"/>
    <col min="4660" max="4660" width="18.7109375" style="75" bestFit="1" customWidth="1"/>
    <col min="4661" max="4661" width="9.140625" style="75"/>
    <col min="4662" max="4662" width="16" style="75" bestFit="1" customWidth="1"/>
    <col min="4663" max="4903" width="9.140625" style="75"/>
    <col min="4904" max="4904" width="72.5703125" style="75" customWidth="1"/>
    <col min="4905" max="4905" width="7.140625" style="75" customWidth="1"/>
    <col min="4906" max="4906" width="18.28515625" style="75" customWidth="1"/>
    <col min="4907" max="4907" width="16.5703125" style="75" customWidth="1"/>
    <col min="4908" max="4908" width="17.140625" style="75" customWidth="1"/>
    <col min="4909" max="4909" width="13.85546875" style="75" customWidth="1"/>
    <col min="4910" max="4910" width="17.7109375" style="75" customWidth="1"/>
    <col min="4911" max="4912" width="17.42578125" style="75" customWidth="1"/>
    <col min="4913" max="4913" width="13.42578125" style="75" customWidth="1"/>
    <col min="4914" max="4914" width="12.7109375" style="75" customWidth="1"/>
    <col min="4915" max="4915" width="18" style="75" customWidth="1"/>
    <col min="4916" max="4916" width="18.7109375" style="75" bestFit="1" customWidth="1"/>
    <col min="4917" max="4917" width="9.140625" style="75"/>
    <col min="4918" max="4918" width="16" style="75" bestFit="1" customWidth="1"/>
    <col min="4919" max="5159" width="9.140625" style="75"/>
    <col min="5160" max="5160" width="72.5703125" style="75" customWidth="1"/>
    <col min="5161" max="5161" width="7.140625" style="75" customWidth="1"/>
    <col min="5162" max="5162" width="18.28515625" style="75" customWidth="1"/>
    <col min="5163" max="5163" width="16.5703125" style="75" customWidth="1"/>
    <col min="5164" max="5164" width="17.140625" style="75" customWidth="1"/>
    <col min="5165" max="5165" width="13.85546875" style="75" customWidth="1"/>
    <col min="5166" max="5166" width="17.7109375" style="75" customWidth="1"/>
    <col min="5167" max="5168" width="17.42578125" style="75" customWidth="1"/>
    <col min="5169" max="5169" width="13.42578125" style="75" customWidth="1"/>
    <col min="5170" max="5170" width="12.7109375" style="75" customWidth="1"/>
    <col min="5171" max="5171" width="18" style="75" customWidth="1"/>
    <col min="5172" max="5172" width="18.7109375" style="75" bestFit="1" customWidth="1"/>
    <col min="5173" max="5173" width="9.140625" style="75"/>
    <col min="5174" max="5174" width="16" style="75" bestFit="1" customWidth="1"/>
    <col min="5175" max="5415" width="9.140625" style="75"/>
    <col min="5416" max="5416" width="72.5703125" style="75" customWidth="1"/>
    <col min="5417" max="5417" width="7.140625" style="75" customWidth="1"/>
    <col min="5418" max="5418" width="18.28515625" style="75" customWidth="1"/>
    <col min="5419" max="5419" width="16.5703125" style="75" customWidth="1"/>
    <col min="5420" max="5420" width="17.140625" style="75" customWidth="1"/>
    <col min="5421" max="5421" width="13.85546875" style="75" customWidth="1"/>
    <col min="5422" max="5422" width="17.7109375" style="75" customWidth="1"/>
    <col min="5423" max="5424" width="17.42578125" style="75" customWidth="1"/>
    <col min="5425" max="5425" width="13.42578125" style="75" customWidth="1"/>
    <col min="5426" max="5426" width="12.7109375" style="75" customWidth="1"/>
    <col min="5427" max="5427" width="18" style="75" customWidth="1"/>
    <col min="5428" max="5428" width="18.7109375" style="75" bestFit="1" customWidth="1"/>
    <col min="5429" max="5429" width="9.140625" style="75"/>
    <col min="5430" max="5430" width="16" style="75" bestFit="1" customWidth="1"/>
    <col min="5431" max="5671" width="9.140625" style="75"/>
    <col min="5672" max="5672" width="72.5703125" style="75" customWidth="1"/>
    <col min="5673" max="5673" width="7.140625" style="75" customWidth="1"/>
    <col min="5674" max="5674" width="18.28515625" style="75" customWidth="1"/>
    <col min="5675" max="5675" width="16.5703125" style="75" customWidth="1"/>
    <col min="5676" max="5676" width="17.140625" style="75" customWidth="1"/>
    <col min="5677" max="5677" width="13.85546875" style="75" customWidth="1"/>
    <col min="5678" max="5678" width="17.7109375" style="75" customWidth="1"/>
    <col min="5679" max="5680" width="17.42578125" style="75" customWidth="1"/>
    <col min="5681" max="5681" width="13.42578125" style="75" customWidth="1"/>
    <col min="5682" max="5682" width="12.7109375" style="75" customWidth="1"/>
    <col min="5683" max="5683" width="18" style="75" customWidth="1"/>
    <col min="5684" max="5684" width="18.7109375" style="75" bestFit="1" customWidth="1"/>
    <col min="5685" max="5685" width="9.140625" style="75"/>
    <col min="5686" max="5686" width="16" style="75" bestFit="1" customWidth="1"/>
    <col min="5687" max="5927" width="9.140625" style="75"/>
    <col min="5928" max="5928" width="72.5703125" style="75" customWidth="1"/>
    <col min="5929" max="5929" width="7.140625" style="75" customWidth="1"/>
    <col min="5930" max="5930" width="18.28515625" style="75" customWidth="1"/>
    <col min="5931" max="5931" width="16.5703125" style="75" customWidth="1"/>
    <col min="5932" max="5932" width="17.140625" style="75" customWidth="1"/>
    <col min="5933" max="5933" width="13.85546875" style="75" customWidth="1"/>
    <col min="5934" max="5934" width="17.7109375" style="75" customWidth="1"/>
    <col min="5935" max="5936" width="17.42578125" style="75" customWidth="1"/>
    <col min="5937" max="5937" width="13.42578125" style="75" customWidth="1"/>
    <col min="5938" max="5938" width="12.7109375" style="75" customWidth="1"/>
    <col min="5939" max="5939" width="18" style="75" customWidth="1"/>
    <col min="5940" max="5940" width="18.7109375" style="75" bestFit="1" customWidth="1"/>
    <col min="5941" max="5941" width="9.140625" style="75"/>
    <col min="5942" max="5942" width="16" style="75" bestFit="1" customWidth="1"/>
    <col min="5943" max="6183" width="9.140625" style="75"/>
    <col min="6184" max="6184" width="72.5703125" style="75" customWidth="1"/>
    <col min="6185" max="6185" width="7.140625" style="75" customWidth="1"/>
    <col min="6186" max="6186" width="18.28515625" style="75" customWidth="1"/>
    <col min="6187" max="6187" width="16.5703125" style="75" customWidth="1"/>
    <col min="6188" max="6188" width="17.140625" style="75" customWidth="1"/>
    <col min="6189" max="6189" width="13.85546875" style="75" customWidth="1"/>
    <col min="6190" max="6190" width="17.7109375" style="75" customWidth="1"/>
    <col min="6191" max="6192" width="17.42578125" style="75" customWidth="1"/>
    <col min="6193" max="6193" width="13.42578125" style="75" customWidth="1"/>
    <col min="6194" max="6194" width="12.7109375" style="75" customWidth="1"/>
    <col min="6195" max="6195" width="18" style="75" customWidth="1"/>
    <col min="6196" max="6196" width="18.7109375" style="75" bestFit="1" customWidth="1"/>
    <col min="6197" max="6197" width="9.140625" style="75"/>
    <col min="6198" max="6198" width="16" style="75" bestFit="1" customWidth="1"/>
    <col min="6199" max="6439" width="9.140625" style="75"/>
    <col min="6440" max="6440" width="72.5703125" style="75" customWidth="1"/>
    <col min="6441" max="6441" width="7.140625" style="75" customWidth="1"/>
    <col min="6442" max="6442" width="18.28515625" style="75" customWidth="1"/>
    <col min="6443" max="6443" width="16.5703125" style="75" customWidth="1"/>
    <col min="6444" max="6444" width="17.140625" style="75" customWidth="1"/>
    <col min="6445" max="6445" width="13.85546875" style="75" customWidth="1"/>
    <col min="6446" max="6446" width="17.7109375" style="75" customWidth="1"/>
    <col min="6447" max="6448" width="17.42578125" style="75" customWidth="1"/>
    <col min="6449" max="6449" width="13.42578125" style="75" customWidth="1"/>
    <col min="6450" max="6450" width="12.7109375" style="75" customWidth="1"/>
    <col min="6451" max="6451" width="18" style="75" customWidth="1"/>
    <col min="6452" max="6452" width="18.7109375" style="75" bestFit="1" customWidth="1"/>
    <col min="6453" max="6453" width="9.140625" style="75"/>
    <col min="6454" max="6454" width="16" style="75" bestFit="1" customWidth="1"/>
    <col min="6455" max="6695" width="9.140625" style="75"/>
    <col min="6696" max="6696" width="72.5703125" style="75" customWidth="1"/>
    <col min="6697" max="6697" width="7.140625" style="75" customWidth="1"/>
    <col min="6698" max="6698" width="18.28515625" style="75" customWidth="1"/>
    <col min="6699" max="6699" width="16.5703125" style="75" customWidth="1"/>
    <col min="6700" max="6700" width="17.140625" style="75" customWidth="1"/>
    <col min="6701" max="6701" width="13.85546875" style="75" customWidth="1"/>
    <col min="6702" max="6702" width="17.7109375" style="75" customWidth="1"/>
    <col min="6703" max="6704" width="17.42578125" style="75" customWidth="1"/>
    <col min="6705" max="6705" width="13.42578125" style="75" customWidth="1"/>
    <col min="6706" max="6706" width="12.7109375" style="75" customWidth="1"/>
    <col min="6707" max="6707" width="18" style="75" customWidth="1"/>
    <col min="6708" max="6708" width="18.7109375" style="75" bestFit="1" customWidth="1"/>
    <col min="6709" max="6709" width="9.140625" style="75"/>
    <col min="6710" max="6710" width="16" style="75" bestFit="1" customWidth="1"/>
    <col min="6711" max="6951" width="9.140625" style="75"/>
    <col min="6952" max="6952" width="72.5703125" style="75" customWidth="1"/>
    <col min="6953" max="6953" width="7.140625" style="75" customWidth="1"/>
    <col min="6954" max="6954" width="18.28515625" style="75" customWidth="1"/>
    <col min="6955" max="6955" width="16.5703125" style="75" customWidth="1"/>
    <col min="6956" max="6956" width="17.140625" style="75" customWidth="1"/>
    <col min="6957" max="6957" width="13.85546875" style="75" customWidth="1"/>
    <col min="6958" max="6958" width="17.7109375" style="75" customWidth="1"/>
    <col min="6959" max="6960" width="17.42578125" style="75" customWidth="1"/>
    <col min="6961" max="6961" width="13.42578125" style="75" customWidth="1"/>
    <col min="6962" max="6962" width="12.7109375" style="75" customWidth="1"/>
    <col min="6963" max="6963" width="18" style="75" customWidth="1"/>
    <col min="6964" max="6964" width="18.7109375" style="75" bestFit="1" customWidth="1"/>
    <col min="6965" max="6965" width="9.140625" style="75"/>
    <col min="6966" max="6966" width="16" style="75" bestFit="1" customWidth="1"/>
    <col min="6967" max="7207" width="9.140625" style="75"/>
    <col min="7208" max="7208" width="72.5703125" style="75" customWidth="1"/>
    <col min="7209" max="7209" width="7.140625" style="75" customWidth="1"/>
    <col min="7210" max="7210" width="18.28515625" style="75" customWidth="1"/>
    <col min="7211" max="7211" width="16.5703125" style="75" customWidth="1"/>
    <col min="7212" max="7212" width="17.140625" style="75" customWidth="1"/>
    <col min="7213" max="7213" width="13.85546875" style="75" customWidth="1"/>
    <col min="7214" max="7214" width="17.7109375" style="75" customWidth="1"/>
    <col min="7215" max="7216" width="17.42578125" style="75" customWidth="1"/>
    <col min="7217" max="7217" width="13.42578125" style="75" customWidth="1"/>
    <col min="7218" max="7218" width="12.7109375" style="75" customWidth="1"/>
    <col min="7219" max="7219" width="18" style="75" customWidth="1"/>
    <col min="7220" max="7220" width="18.7109375" style="75" bestFit="1" customWidth="1"/>
    <col min="7221" max="7221" width="9.140625" style="75"/>
    <col min="7222" max="7222" width="16" style="75" bestFit="1" customWidth="1"/>
    <col min="7223" max="7463" width="9.140625" style="75"/>
    <col min="7464" max="7464" width="72.5703125" style="75" customWidth="1"/>
    <col min="7465" max="7465" width="7.140625" style="75" customWidth="1"/>
    <col min="7466" max="7466" width="18.28515625" style="75" customWidth="1"/>
    <col min="7467" max="7467" width="16.5703125" style="75" customWidth="1"/>
    <col min="7468" max="7468" width="17.140625" style="75" customWidth="1"/>
    <col min="7469" max="7469" width="13.85546875" style="75" customWidth="1"/>
    <col min="7470" max="7470" width="17.7109375" style="75" customWidth="1"/>
    <col min="7471" max="7472" width="17.42578125" style="75" customWidth="1"/>
    <col min="7473" max="7473" width="13.42578125" style="75" customWidth="1"/>
    <col min="7474" max="7474" width="12.7109375" style="75" customWidth="1"/>
    <col min="7475" max="7475" width="18" style="75" customWidth="1"/>
    <col min="7476" max="7476" width="18.7109375" style="75" bestFit="1" customWidth="1"/>
    <col min="7477" max="7477" width="9.140625" style="75"/>
    <col min="7478" max="7478" width="16" style="75" bestFit="1" customWidth="1"/>
    <col min="7479" max="7719" width="9.140625" style="75"/>
    <col min="7720" max="7720" width="72.5703125" style="75" customWidth="1"/>
    <col min="7721" max="7721" width="7.140625" style="75" customWidth="1"/>
    <col min="7722" max="7722" width="18.28515625" style="75" customWidth="1"/>
    <col min="7723" max="7723" width="16.5703125" style="75" customWidth="1"/>
    <col min="7724" max="7724" width="17.140625" style="75" customWidth="1"/>
    <col min="7725" max="7725" width="13.85546875" style="75" customWidth="1"/>
    <col min="7726" max="7726" width="17.7109375" style="75" customWidth="1"/>
    <col min="7727" max="7728" width="17.42578125" style="75" customWidth="1"/>
    <col min="7729" max="7729" width="13.42578125" style="75" customWidth="1"/>
    <col min="7730" max="7730" width="12.7109375" style="75" customWidth="1"/>
    <col min="7731" max="7731" width="18" style="75" customWidth="1"/>
    <col min="7732" max="7732" width="18.7109375" style="75" bestFit="1" customWidth="1"/>
    <col min="7733" max="7733" width="9.140625" style="75"/>
    <col min="7734" max="7734" width="16" style="75" bestFit="1" customWidth="1"/>
    <col min="7735" max="7975" width="9.140625" style="75"/>
    <col min="7976" max="7976" width="72.5703125" style="75" customWidth="1"/>
    <col min="7977" max="7977" width="7.140625" style="75" customWidth="1"/>
    <col min="7978" max="7978" width="18.28515625" style="75" customWidth="1"/>
    <col min="7979" max="7979" width="16.5703125" style="75" customWidth="1"/>
    <col min="7980" max="7980" width="17.140625" style="75" customWidth="1"/>
    <col min="7981" max="7981" width="13.85546875" style="75" customWidth="1"/>
    <col min="7982" max="7982" width="17.7109375" style="75" customWidth="1"/>
    <col min="7983" max="7984" width="17.42578125" style="75" customWidth="1"/>
    <col min="7985" max="7985" width="13.42578125" style="75" customWidth="1"/>
    <col min="7986" max="7986" width="12.7109375" style="75" customWidth="1"/>
    <col min="7987" max="7987" width="18" style="75" customWidth="1"/>
    <col min="7988" max="7988" width="18.7109375" style="75" bestFit="1" customWidth="1"/>
    <col min="7989" max="7989" width="9.140625" style="75"/>
    <col min="7990" max="7990" width="16" style="75" bestFit="1" customWidth="1"/>
    <col min="7991" max="8231" width="9.140625" style="75"/>
    <col min="8232" max="8232" width="72.5703125" style="75" customWidth="1"/>
    <col min="8233" max="8233" width="7.140625" style="75" customWidth="1"/>
    <col min="8234" max="8234" width="18.28515625" style="75" customWidth="1"/>
    <col min="8235" max="8235" width="16.5703125" style="75" customWidth="1"/>
    <col min="8236" max="8236" width="17.140625" style="75" customWidth="1"/>
    <col min="8237" max="8237" width="13.85546875" style="75" customWidth="1"/>
    <col min="8238" max="8238" width="17.7109375" style="75" customWidth="1"/>
    <col min="8239" max="8240" width="17.42578125" style="75" customWidth="1"/>
    <col min="8241" max="8241" width="13.42578125" style="75" customWidth="1"/>
    <col min="8242" max="8242" width="12.7109375" style="75" customWidth="1"/>
    <col min="8243" max="8243" width="18" style="75" customWidth="1"/>
    <col min="8244" max="8244" width="18.7109375" style="75" bestFit="1" customWidth="1"/>
    <col min="8245" max="8245" width="9.140625" style="75"/>
    <col min="8246" max="8246" width="16" style="75" bestFit="1" customWidth="1"/>
    <col min="8247" max="8487" width="9.140625" style="75"/>
    <col min="8488" max="8488" width="72.5703125" style="75" customWidth="1"/>
    <col min="8489" max="8489" width="7.140625" style="75" customWidth="1"/>
    <col min="8490" max="8490" width="18.28515625" style="75" customWidth="1"/>
    <col min="8491" max="8491" width="16.5703125" style="75" customWidth="1"/>
    <col min="8492" max="8492" width="17.140625" style="75" customWidth="1"/>
    <col min="8493" max="8493" width="13.85546875" style="75" customWidth="1"/>
    <col min="8494" max="8494" width="17.7109375" style="75" customWidth="1"/>
    <col min="8495" max="8496" width="17.42578125" style="75" customWidth="1"/>
    <col min="8497" max="8497" width="13.42578125" style="75" customWidth="1"/>
    <col min="8498" max="8498" width="12.7109375" style="75" customWidth="1"/>
    <col min="8499" max="8499" width="18" style="75" customWidth="1"/>
    <col min="8500" max="8500" width="18.7109375" style="75" bestFit="1" customWidth="1"/>
    <col min="8501" max="8501" width="9.140625" style="75"/>
    <col min="8502" max="8502" width="16" style="75" bestFit="1" customWidth="1"/>
    <col min="8503" max="8743" width="9.140625" style="75"/>
    <col min="8744" max="8744" width="72.5703125" style="75" customWidth="1"/>
    <col min="8745" max="8745" width="7.140625" style="75" customWidth="1"/>
    <col min="8746" max="8746" width="18.28515625" style="75" customWidth="1"/>
    <col min="8747" max="8747" width="16.5703125" style="75" customWidth="1"/>
    <col min="8748" max="8748" width="17.140625" style="75" customWidth="1"/>
    <col min="8749" max="8749" width="13.85546875" style="75" customWidth="1"/>
    <col min="8750" max="8750" width="17.7109375" style="75" customWidth="1"/>
    <col min="8751" max="8752" width="17.42578125" style="75" customWidth="1"/>
    <col min="8753" max="8753" width="13.42578125" style="75" customWidth="1"/>
    <col min="8754" max="8754" width="12.7109375" style="75" customWidth="1"/>
    <col min="8755" max="8755" width="18" style="75" customWidth="1"/>
    <col min="8756" max="8756" width="18.7109375" style="75" bestFit="1" customWidth="1"/>
    <col min="8757" max="8757" width="9.140625" style="75"/>
    <col min="8758" max="8758" width="16" style="75" bestFit="1" customWidth="1"/>
    <col min="8759" max="8999" width="9.140625" style="75"/>
    <col min="9000" max="9000" width="72.5703125" style="75" customWidth="1"/>
    <col min="9001" max="9001" width="7.140625" style="75" customWidth="1"/>
    <col min="9002" max="9002" width="18.28515625" style="75" customWidth="1"/>
    <col min="9003" max="9003" width="16.5703125" style="75" customWidth="1"/>
    <col min="9004" max="9004" width="17.140625" style="75" customWidth="1"/>
    <col min="9005" max="9005" width="13.85546875" style="75" customWidth="1"/>
    <col min="9006" max="9006" width="17.7109375" style="75" customWidth="1"/>
    <col min="9007" max="9008" width="17.42578125" style="75" customWidth="1"/>
    <col min="9009" max="9009" width="13.42578125" style="75" customWidth="1"/>
    <col min="9010" max="9010" width="12.7109375" style="75" customWidth="1"/>
    <col min="9011" max="9011" width="18" style="75" customWidth="1"/>
    <col min="9012" max="9012" width="18.7109375" style="75" bestFit="1" customWidth="1"/>
    <col min="9013" max="9013" width="9.140625" style="75"/>
    <col min="9014" max="9014" width="16" style="75" bestFit="1" customWidth="1"/>
    <col min="9015" max="9255" width="9.140625" style="75"/>
    <col min="9256" max="9256" width="72.5703125" style="75" customWidth="1"/>
    <col min="9257" max="9257" width="7.140625" style="75" customWidth="1"/>
    <col min="9258" max="9258" width="18.28515625" style="75" customWidth="1"/>
    <col min="9259" max="9259" width="16.5703125" style="75" customWidth="1"/>
    <col min="9260" max="9260" width="17.140625" style="75" customWidth="1"/>
    <col min="9261" max="9261" width="13.85546875" style="75" customWidth="1"/>
    <col min="9262" max="9262" width="17.7109375" style="75" customWidth="1"/>
    <col min="9263" max="9264" width="17.42578125" style="75" customWidth="1"/>
    <col min="9265" max="9265" width="13.42578125" style="75" customWidth="1"/>
    <col min="9266" max="9266" width="12.7109375" style="75" customWidth="1"/>
    <col min="9267" max="9267" width="18" style="75" customWidth="1"/>
    <col min="9268" max="9268" width="18.7109375" style="75" bestFit="1" customWidth="1"/>
    <col min="9269" max="9269" width="9.140625" style="75"/>
    <col min="9270" max="9270" width="16" style="75" bestFit="1" customWidth="1"/>
    <col min="9271" max="9511" width="9.140625" style="75"/>
    <col min="9512" max="9512" width="72.5703125" style="75" customWidth="1"/>
    <col min="9513" max="9513" width="7.140625" style="75" customWidth="1"/>
    <col min="9514" max="9514" width="18.28515625" style="75" customWidth="1"/>
    <col min="9515" max="9515" width="16.5703125" style="75" customWidth="1"/>
    <col min="9516" max="9516" width="17.140625" style="75" customWidth="1"/>
    <col min="9517" max="9517" width="13.85546875" style="75" customWidth="1"/>
    <col min="9518" max="9518" width="17.7109375" style="75" customWidth="1"/>
    <col min="9519" max="9520" width="17.42578125" style="75" customWidth="1"/>
    <col min="9521" max="9521" width="13.42578125" style="75" customWidth="1"/>
    <col min="9522" max="9522" width="12.7109375" style="75" customWidth="1"/>
    <col min="9523" max="9523" width="18" style="75" customWidth="1"/>
    <col min="9524" max="9524" width="18.7109375" style="75" bestFit="1" customWidth="1"/>
    <col min="9525" max="9525" width="9.140625" style="75"/>
    <col min="9526" max="9526" width="16" style="75" bestFit="1" customWidth="1"/>
    <col min="9527" max="9767" width="9.140625" style="75"/>
    <col min="9768" max="9768" width="72.5703125" style="75" customWidth="1"/>
    <col min="9769" max="9769" width="7.140625" style="75" customWidth="1"/>
    <col min="9770" max="9770" width="18.28515625" style="75" customWidth="1"/>
    <col min="9771" max="9771" width="16.5703125" style="75" customWidth="1"/>
    <col min="9772" max="9772" width="17.140625" style="75" customWidth="1"/>
    <col min="9773" max="9773" width="13.85546875" style="75" customWidth="1"/>
    <col min="9774" max="9774" width="17.7109375" style="75" customWidth="1"/>
    <col min="9775" max="9776" width="17.42578125" style="75" customWidth="1"/>
    <col min="9777" max="9777" width="13.42578125" style="75" customWidth="1"/>
    <col min="9778" max="9778" width="12.7109375" style="75" customWidth="1"/>
    <col min="9779" max="9779" width="18" style="75" customWidth="1"/>
    <col min="9780" max="9780" width="18.7109375" style="75" bestFit="1" customWidth="1"/>
    <col min="9781" max="9781" width="9.140625" style="75"/>
    <col min="9782" max="9782" width="16" style="75" bestFit="1" customWidth="1"/>
    <col min="9783" max="10023" width="9.140625" style="75"/>
    <col min="10024" max="10024" width="72.5703125" style="75" customWidth="1"/>
    <col min="10025" max="10025" width="7.140625" style="75" customWidth="1"/>
    <col min="10026" max="10026" width="18.28515625" style="75" customWidth="1"/>
    <col min="10027" max="10027" width="16.5703125" style="75" customWidth="1"/>
    <col min="10028" max="10028" width="17.140625" style="75" customWidth="1"/>
    <col min="10029" max="10029" width="13.85546875" style="75" customWidth="1"/>
    <col min="10030" max="10030" width="17.7109375" style="75" customWidth="1"/>
    <col min="10031" max="10032" width="17.42578125" style="75" customWidth="1"/>
    <col min="10033" max="10033" width="13.42578125" style="75" customWidth="1"/>
    <col min="10034" max="10034" width="12.7109375" style="75" customWidth="1"/>
    <col min="10035" max="10035" width="18" style="75" customWidth="1"/>
    <col min="10036" max="10036" width="18.7109375" style="75" bestFit="1" customWidth="1"/>
    <col min="10037" max="10037" width="9.140625" style="75"/>
    <col min="10038" max="10038" width="16" style="75" bestFit="1" customWidth="1"/>
    <col min="10039" max="10279" width="9.140625" style="75"/>
    <col min="10280" max="10280" width="72.5703125" style="75" customWidth="1"/>
    <col min="10281" max="10281" width="7.140625" style="75" customWidth="1"/>
    <col min="10282" max="10282" width="18.28515625" style="75" customWidth="1"/>
    <col min="10283" max="10283" width="16.5703125" style="75" customWidth="1"/>
    <col min="10284" max="10284" width="17.140625" style="75" customWidth="1"/>
    <col min="10285" max="10285" width="13.85546875" style="75" customWidth="1"/>
    <col min="10286" max="10286" width="17.7109375" style="75" customWidth="1"/>
    <col min="10287" max="10288" width="17.42578125" style="75" customWidth="1"/>
    <col min="10289" max="10289" width="13.42578125" style="75" customWidth="1"/>
    <col min="10290" max="10290" width="12.7109375" style="75" customWidth="1"/>
    <col min="10291" max="10291" width="18" style="75" customWidth="1"/>
    <col min="10292" max="10292" width="18.7109375" style="75" bestFit="1" customWidth="1"/>
    <col min="10293" max="10293" width="9.140625" style="75"/>
    <col min="10294" max="10294" width="16" style="75" bestFit="1" customWidth="1"/>
    <col min="10295" max="10535" width="9.140625" style="75"/>
    <col min="10536" max="10536" width="72.5703125" style="75" customWidth="1"/>
    <col min="10537" max="10537" width="7.140625" style="75" customWidth="1"/>
    <col min="10538" max="10538" width="18.28515625" style="75" customWidth="1"/>
    <col min="10539" max="10539" width="16.5703125" style="75" customWidth="1"/>
    <col min="10540" max="10540" width="17.140625" style="75" customWidth="1"/>
    <col min="10541" max="10541" width="13.85546875" style="75" customWidth="1"/>
    <col min="10542" max="10542" width="17.7109375" style="75" customWidth="1"/>
    <col min="10543" max="10544" width="17.42578125" style="75" customWidth="1"/>
    <col min="10545" max="10545" width="13.42578125" style="75" customWidth="1"/>
    <col min="10546" max="10546" width="12.7109375" style="75" customWidth="1"/>
    <col min="10547" max="10547" width="18" style="75" customWidth="1"/>
    <col min="10548" max="10548" width="18.7109375" style="75" bestFit="1" customWidth="1"/>
    <col min="10549" max="10549" width="9.140625" style="75"/>
    <col min="10550" max="10550" width="16" style="75" bestFit="1" customWidth="1"/>
    <col min="10551" max="10791" width="9.140625" style="75"/>
    <col min="10792" max="10792" width="72.5703125" style="75" customWidth="1"/>
    <col min="10793" max="10793" width="7.140625" style="75" customWidth="1"/>
    <col min="10794" max="10794" width="18.28515625" style="75" customWidth="1"/>
    <col min="10795" max="10795" width="16.5703125" style="75" customWidth="1"/>
    <col min="10796" max="10796" width="17.140625" style="75" customWidth="1"/>
    <col min="10797" max="10797" width="13.85546875" style="75" customWidth="1"/>
    <col min="10798" max="10798" width="17.7109375" style="75" customWidth="1"/>
    <col min="10799" max="10800" width="17.42578125" style="75" customWidth="1"/>
    <col min="10801" max="10801" width="13.42578125" style="75" customWidth="1"/>
    <col min="10802" max="10802" width="12.7109375" style="75" customWidth="1"/>
    <col min="10803" max="10803" width="18" style="75" customWidth="1"/>
    <col min="10804" max="10804" width="18.7109375" style="75" bestFit="1" customWidth="1"/>
    <col min="10805" max="10805" width="9.140625" style="75"/>
    <col min="10806" max="10806" width="16" style="75" bestFit="1" customWidth="1"/>
    <col min="10807" max="11047" width="9.140625" style="75"/>
    <col min="11048" max="11048" width="72.5703125" style="75" customWidth="1"/>
    <col min="11049" max="11049" width="7.140625" style="75" customWidth="1"/>
    <col min="11050" max="11050" width="18.28515625" style="75" customWidth="1"/>
    <col min="11051" max="11051" width="16.5703125" style="75" customWidth="1"/>
    <col min="11052" max="11052" width="17.140625" style="75" customWidth="1"/>
    <col min="11053" max="11053" width="13.85546875" style="75" customWidth="1"/>
    <col min="11054" max="11054" width="17.7109375" style="75" customWidth="1"/>
    <col min="11055" max="11056" width="17.42578125" style="75" customWidth="1"/>
    <col min="11057" max="11057" width="13.42578125" style="75" customWidth="1"/>
    <col min="11058" max="11058" width="12.7109375" style="75" customWidth="1"/>
    <col min="11059" max="11059" width="18" style="75" customWidth="1"/>
    <col min="11060" max="11060" width="18.7109375" style="75" bestFit="1" customWidth="1"/>
    <col min="11061" max="11061" width="9.140625" style="75"/>
    <col min="11062" max="11062" width="16" style="75" bestFit="1" customWidth="1"/>
    <col min="11063" max="11303" width="9.140625" style="75"/>
    <col min="11304" max="11304" width="72.5703125" style="75" customWidth="1"/>
    <col min="11305" max="11305" width="7.140625" style="75" customWidth="1"/>
    <col min="11306" max="11306" width="18.28515625" style="75" customWidth="1"/>
    <col min="11307" max="11307" width="16.5703125" style="75" customWidth="1"/>
    <col min="11308" max="11308" width="17.140625" style="75" customWidth="1"/>
    <col min="11309" max="11309" width="13.85546875" style="75" customWidth="1"/>
    <col min="11310" max="11310" width="17.7109375" style="75" customWidth="1"/>
    <col min="11311" max="11312" width="17.42578125" style="75" customWidth="1"/>
    <col min="11313" max="11313" width="13.42578125" style="75" customWidth="1"/>
    <col min="11314" max="11314" width="12.7109375" style="75" customWidth="1"/>
    <col min="11315" max="11315" width="18" style="75" customWidth="1"/>
    <col min="11316" max="11316" width="18.7109375" style="75" bestFit="1" customWidth="1"/>
    <col min="11317" max="11317" width="9.140625" style="75"/>
    <col min="11318" max="11318" width="16" style="75" bestFit="1" customWidth="1"/>
    <col min="11319" max="11559" width="9.140625" style="75"/>
    <col min="11560" max="11560" width="72.5703125" style="75" customWidth="1"/>
    <col min="11561" max="11561" width="7.140625" style="75" customWidth="1"/>
    <col min="11562" max="11562" width="18.28515625" style="75" customWidth="1"/>
    <col min="11563" max="11563" width="16.5703125" style="75" customWidth="1"/>
    <col min="11564" max="11564" width="17.140625" style="75" customWidth="1"/>
    <col min="11565" max="11565" width="13.85546875" style="75" customWidth="1"/>
    <col min="11566" max="11566" width="17.7109375" style="75" customWidth="1"/>
    <col min="11567" max="11568" width="17.42578125" style="75" customWidth="1"/>
    <col min="11569" max="11569" width="13.42578125" style="75" customWidth="1"/>
    <col min="11570" max="11570" width="12.7109375" style="75" customWidth="1"/>
    <col min="11571" max="11571" width="18" style="75" customWidth="1"/>
    <col min="11572" max="11572" width="18.7109375" style="75" bestFit="1" customWidth="1"/>
    <col min="11573" max="11573" width="9.140625" style="75"/>
    <col min="11574" max="11574" width="16" style="75" bestFit="1" customWidth="1"/>
    <col min="11575" max="11815" width="9.140625" style="75"/>
    <col min="11816" max="11816" width="72.5703125" style="75" customWidth="1"/>
    <col min="11817" max="11817" width="7.140625" style="75" customWidth="1"/>
    <col min="11818" max="11818" width="18.28515625" style="75" customWidth="1"/>
    <col min="11819" max="11819" width="16.5703125" style="75" customWidth="1"/>
    <col min="11820" max="11820" width="17.140625" style="75" customWidth="1"/>
    <col min="11821" max="11821" width="13.85546875" style="75" customWidth="1"/>
    <col min="11822" max="11822" width="17.7109375" style="75" customWidth="1"/>
    <col min="11823" max="11824" width="17.42578125" style="75" customWidth="1"/>
    <col min="11825" max="11825" width="13.42578125" style="75" customWidth="1"/>
    <col min="11826" max="11826" width="12.7109375" style="75" customWidth="1"/>
    <col min="11827" max="11827" width="18" style="75" customWidth="1"/>
    <col min="11828" max="11828" width="18.7109375" style="75" bestFit="1" customWidth="1"/>
    <col min="11829" max="11829" width="9.140625" style="75"/>
    <col min="11830" max="11830" width="16" style="75" bestFit="1" customWidth="1"/>
    <col min="11831" max="12071" width="9.140625" style="75"/>
    <col min="12072" max="12072" width="72.5703125" style="75" customWidth="1"/>
    <col min="12073" max="12073" width="7.140625" style="75" customWidth="1"/>
    <col min="12074" max="12074" width="18.28515625" style="75" customWidth="1"/>
    <col min="12075" max="12075" width="16.5703125" style="75" customWidth="1"/>
    <col min="12076" max="12076" width="17.140625" style="75" customWidth="1"/>
    <col min="12077" max="12077" width="13.85546875" style="75" customWidth="1"/>
    <col min="12078" max="12078" width="17.7109375" style="75" customWidth="1"/>
    <col min="12079" max="12080" width="17.42578125" style="75" customWidth="1"/>
    <col min="12081" max="12081" width="13.42578125" style="75" customWidth="1"/>
    <col min="12082" max="12082" width="12.7109375" style="75" customWidth="1"/>
    <col min="12083" max="12083" width="18" style="75" customWidth="1"/>
    <col min="12084" max="12084" width="18.7109375" style="75" bestFit="1" customWidth="1"/>
    <col min="12085" max="12085" width="9.140625" style="75"/>
    <col min="12086" max="12086" width="16" style="75" bestFit="1" customWidth="1"/>
    <col min="12087" max="12327" width="9.140625" style="75"/>
    <col min="12328" max="12328" width="72.5703125" style="75" customWidth="1"/>
    <col min="12329" max="12329" width="7.140625" style="75" customWidth="1"/>
    <col min="12330" max="12330" width="18.28515625" style="75" customWidth="1"/>
    <col min="12331" max="12331" width="16.5703125" style="75" customWidth="1"/>
    <col min="12332" max="12332" width="17.140625" style="75" customWidth="1"/>
    <col min="12333" max="12333" width="13.85546875" style="75" customWidth="1"/>
    <col min="12334" max="12334" width="17.7109375" style="75" customWidth="1"/>
    <col min="12335" max="12336" width="17.42578125" style="75" customWidth="1"/>
    <col min="12337" max="12337" width="13.42578125" style="75" customWidth="1"/>
    <col min="12338" max="12338" width="12.7109375" style="75" customWidth="1"/>
    <col min="12339" max="12339" width="18" style="75" customWidth="1"/>
    <col min="12340" max="12340" width="18.7109375" style="75" bestFit="1" customWidth="1"/>
    <col min="12341" max="12341" width="9.140625" style="75"/>
    <col min="12342" max="12342" width="16" style="75" bestFit="1" customWidth="1"/>
    <col min="12343" max="12583" width="9.140625" style="75"/>
    <col min="12584" max="12584" width="72.5703125" style="75" customWidth="1"/>
    <col min="12585" max="12585" width="7.140625" style="75" customWidth="1"/>
    <col min="12586" max="12586" width="18.28515625" style="75" customWidth="1"/>
    <col min="12587" max="12587" width="16.5703125" style="75" customWidth="1"/>
    <col min="12588" max="12588" width="17.140625" style="75" customWidth="1"/>
    <col min="12589" max="12589" width="13.85546875" style="75" customWidth="1"/>
    <col min="12590" max="12590" width="17.7109375" style="75" customWidth="1"/>
    <col min="12591" max="12592" width="17.42578125" style="75" customWidth="1"/>
    <col min="12593" max="12593" width="13.42578125" style="75" customWidth="1"/>
    <col min="12594" max="12594" width="12.7109375" style="75" customWidth="1"/>
    <col min="12595" max="12595" width="18" style="75" customWidth="1"/>
    <col min="12596" max="12596" width="18.7109375" style="75" bestFit="1" customWidth="1"/>
    <col min="12597" max="12597" width="9.140625" style="75"/>
    <col min="12598" max="12598" width="16" style="75" bestFit="1" customWidth="1"/>
    <col min="12599" max="12839" width="9.140625" style="75"/>
    <col min="12840" max="12840" width="72.5703125" style="75" customWidth="1"/>
    <col min="12841" max="12841" width="7.140625" style="75" customWidth="1"/>
    <col min="12842" max="12842" width="18.28515625" style="75" customWidth="1"/>
    <col min="12843" max="12843" width="16.5703125" style="75" customWidth="1"/>
    <col min="12844" max="12844" width="17.140625" style="75" customWidth="1"/>
    <col min="12845" max="12845" width="13.85546875" style="75" customWidth="1"/>
    <col min="12846" max="12846" width="17.7109375" style="75" customWidth="1"/>
    <col min="12847" max="12848" width="17.42578125" style="75" customWidth="1"/>
    <col min="12849" max="12849" width="13.42578125" style="75" customWidth="1"/>
    <col min="12850" max="12850" width="12.7109375" style="75" customWidth="1"/>
    <col min="12851" max="12851" width="18" style="75" customWidth="1"/>
    <col min="12852" max="12852" width="18.7109375" style="75" bestFit="1" customWidth="1"/>
    <col min="12853" max="12853" width="9.140625" style="75"/>
    <col min="12854" max="12854" width="16" style="75" bestFit="1" customWidth="1"/>
    <col min="12855" max="13095" width="9.140625" style="75"/>
    <col min="13096" max="13096" width="72.5703125" style="75" customWidth="1"/>
    <col min="13097" max="13097" width="7.140625" style="75" customWidth="1"/>
    <col min="13098" max="13098" width="18.28515625" style="75" customWidth="1"/>
    <col min="13099" max="13099" width="16.5703125" style="75" customWidth="1"/>
    <col min="13100" max="13100" width="17.140625" style="75" customWidth="1"/>
    <col min="13101" max="13101" width="13.85546875" style="75" customWidth="1"/>
    <col min="13102" max="13102" width="17.7109375" style="75" customWidth="1"/>
    <col min="13103" max="13104" width="17.42578125" style="75" customWidth="1"/>
    <col min="13105" max="13105" width="13.42578125" style="75" customWidth="1"/>
    <col min="13106" max="13106" width="12.7109375" style="75" customWidth="1"/>
    <col min="13107" max="13107" width="18" style="75" customWidth="1"/>
    <col min="13108" max="13108" width="18.7109375" style="75" bestFit="1" customWidth="1"/>
    <col min="13109" max="13109" width="9.140625" style="75"/>
    <col min="13110" max="13110" width="16" style="75" bestFit="1" customWidth="1"/>
    <col min="13111" max="13351" width="9.140625" style="75"/>
    <col min="13352" max="13352" width="72.5703125" style="75" customWidth="1"/>
    <col min="13353" max="13353" width="7.140625" style="75" customWidth="1"/>
    <col min="13354" max="13354" width="18.28515625" style="75" customWidth="1"/>
    <col min="13355" max="13355" width="16.5703125" style="75" customWidth="1"/>
    <col min="13356" max="13356" width="17.140625" style="75" customWidth="1"/>
    <col min="13357" max="13357" width="13.85546875" style="75" customWidth="1"/>
    <col min="13358" max="13358" width="17.7109375" style="75" customWidth="1"/>
    <col min="13359" max="13360" width="17.42578125" style="75" customWidth="1"/>
    <col min="13361" max="13361" width="13.42578125" style="75" customWidth="1"/>
    <col min="13362" max="13362" width="12.7109375" style="75" customWidth="1"/>
    <col min="13363" max="13363" width="18" style="75" customWidth="1"/>
    <col min="13364" max="13364" width="18.7109375" style="75" bestFit="1" customWidth="1"/>
    <col min="13365" max="13365" width="9.140625" style="75"/>
    <col min="13366" max="13366" width="16" style="75" bestFit="1" customWidth="1"/>
    <col min="13367" max="13607" width="9.140625" style="75"/>
    <col min="13608" max="13608" width="72.5703125" style="75" customWidth="1"/>
    <col min="13609" max="13609" width="7.140625" style="75" customWidth="1"/>
    <col min="13610" max="13610" width="18.28515625" style="75" customWidth="1"/>
    <col min="13611" max="13611" width="16.5703125" style="75" customWidth="1"/>
    <col min="13612" max="13612" width="17.140625" style="75" customWidth="1"/>
    <col min="13613" max="13613" width="13.85546875" style="75" customWidth="1"/>
    <col min="13614" max="13614" width="17.7109375" style="75" customWidth="1"/>
    <col min="13615" max="13616" width="17.42578125" style="75" customWidth="1"/>
    <col min="13617" max="13617" width="13.42578125" style="75" customWidth="1"/>
    <col min="13618" max="13618" width="12.7109375" style="75" customWidth="1"/>
    <col min="13619" max="13619" width="18" style="75" customWidth="1"/>
    <col min="13620" max="13620" width="18.7109375" style="75" bestFit="1" customWidth="1"/>
    <col min="13621" max="13621" width="9.140625" style="75"/>
    <col min="13622" max="13622" width="16" style="75" bestFit="1" customWidth="1"/>
    <col min="13623" max="13863" width="9.140625" style="75"/>
    <col min="13864" max="13864" width="72.5703125" style="75" customWidth="1"/>
    <col min="13865" max="13865" width="7.140625" style="75" customWidth="1"/>
    <col min="13866" max="13866" width="18.28515625" style="75" customWidth="1"/>
    <col min="13867" max="13867" width="16.5703125" style="75" customWidth="1"/>
    <col min="13868" max="13868" width="17.140625" style="75" customWidth="1"/>
    <col min="13869" max="13869" width="13.85546875" style="75" customWidth="1"/>
    <col min="13870" max="13870" width="17.7109375" style="75" customWidth="1"/>
    <col min="13871" max="13872" width="17.42578125" style="75" customWidth="1"/>
    <col min="13873" max="13873" width="13.42578125" style="75" customWidth="1"/>
    <col min="13874" max="13874" width="12.7109375" style="75" customWidth="1"/>
    <col min="13875" max="13875" width="18" style="75" customWidth="1"/>
    <col min="13876" max="13876" width="18.7109375" style="75" bestFit="1" customWidth="1"/>
    <col min="13877" max="13877" width="9.140625" style="75"/>
    <col min="13878" max="13878" width="16" style="75" bestFit="1" customWidth="1"/>
    <col min="13879" max="14119" width="9.140625" style="75"/>
    <col min="14120" max="14120" width="72.5703125" style="75" customWidth="1"/>
    <col min="14121" max="14121" width="7.140625" style="75" customWidth="1"/>
    <col min="14122" max="14122" width="18.28515625" style="75" customWidth="1"/>
    <col min="14123" max="14123" width="16.5703125" style="75" customWidth="1"/>
    <col min="14124" max="14124" width="17.140625" style="75" customWidth="1"/>
    <col min="14125" max="14125" width="13.85546875" style="75" customWidth="1"/>
    <col min="14126" max="14126" width="17.7109375" style="75" customWidth="1"/>
    <col min="14127" max="14128" width="17.42578125" style="75" customWidth="1"/>
    <col min="14129" max="14129" width="13.42578125" style="75" customWidth="1"/>
    <col min="14130" max="14130" width="12.7109375" style="75" customWidth="1"/>
    <col min="14131" max="14131" width="18" style="75" customWidth="1"/>
    <col min="14132" max="14132" width="18.7109375" style="75" bestFit="1" customWidth="1"/>
    <col min="14133" max="14133" width="9.140625" style="75"/>
    <col min="14134" max="14134" width="16" style="75" bestFit="1" customWidth="1"/>
    <col min="14135" max="14375" width="9.140625" style="75"/>
    <col min="14376" max="14376" width="72.5703125" style="75" customWidth="1"/>
    <col min="14377" max="14377" width="7.140625" style="75" customWidth="1"/>
    <col min="14378" max="14378" width="18.28515625" style="75" customWidth="1"/>
    <col min="14379" max="14379" width="16.5703125" style="75" customWidth="1"/>
    <col min="14380" max="14380" width="17.140625" style="75" customWidth="1"/>
    <col min="14381" max="14381" width="13.85546875" style="75" customWidth="1"/>
    <col min="14382" max="14382" width="17.7109375" style="75" customWidth="1"/>
    <col min="14383" max="14384" width="17.42578125" style="75" customWidth="1"/>
    <col min="14385" max="14385" width="13.42578125" style="75" customWidth="1"/>
    <col min="14386" max="14386" width="12.7109375" style="75" customWidth="1"/>
    <col min="14387" max="14387" width="18" style="75" customWidth="1"/>
    <col min="14388" max="14388" width="18.7109375" style="75" bestFit="1" customWidth="1"/>
    <col min="14389" max="14389" width="9.140625" style="75"/>
    <col min="14390" max="14390" width="16" style="75" bestFit="1" customWidth="1"/>
    <col min="14391" max="14631" width="9.140625" style="75"/>
    <col min="14632" max="14632" width="72.5703125" style="75" customWidth="1"/>
    <col min="14633" max="14633" width="7.140625" style="75" customWidth="1"/>
    <col min="14634" max="14634" width="18.28515625" style="75" customWidth="1"/>
    <col min="14635" max="14635" width="16.5703125" style="75" customWidth="1"/>
    <col min="14636" max="14636" width="17.140625" style="75" customWidth="1"/>
    <col min="14637" max="14637" width="13.85546875" style="75" customWidth="1"/>
    <col min="14638" max="14638" width="17.7109375" style="75" customWidth="1"/>
    <col min="14639" max="14640" width="17.42578125" style="75" customWidth="1"/>
    <col min="14641" max="14641" width="13.42578125" style="75" customWidth="1"/>
    <col min="14642" max="14642" width="12.7109375" style="75" customWidth="1"/>
    <col min="14643" max="14643" width="18" style="75" customWidth="1"/>
    <col min="14644" max="14644" width="18.7109375" style="75" bestFit="1" customWidth="1"/>
    <col min="14645" max="14645" width="9.140625" style="75"/>
    <col min="14646" max="14646" width="16" style="75" bestFit="1" customWidth="1"/>
    <col min="14647" max="14887" width="9.140625" style="75"/>
    <col min="14888" max="14888" width="72.5703125" style="75" customWidth="1"/>
    <col min="14889" max="14889" width="7.140625" style="75" customWidth="1"/>
    <col min="14890" max="14890" width="18.28515625" style="75" customWidth="1"/>
    <col min="14891" max="14891" width="16.5703125" style="75" customWidth="1"/>
    <col min="14892" max="14892" width="17.140625" style="75" customWidth="1"/>
    <col min="14893" max="14893" width="13.85546875" style="75" customWidth="1"/>
    <col min="14894" max="14894" width="17.7109375" style="75" customWidth="1"/>
    <col min="14895" max="14896" width="17.42578125" style="75" customWidth="1"/>
    <col min="14897" max="14897" width="13.42578125" style="75" customWidth="1"/>
    <col min="14898" max="14898" width="12.7109375" style="75" customWidth="1"/>
    <col min="14899" max="14899" width="18" style="75" customWidth="1"/>
    <col min="14900" max="14900" width="18.7109375" style="75" bestFit="1" customWidth="1"/>
    <col min="14901" max="14901" width="9.140625" style="75"/>
    <col min="14902" max="14902" width="16" style="75" bestFit="1" customWidth="1"/>
    <col min="14903" max="15143" width="9.140625" style="75"/>
    <col min="15144" max="15144" width="72.5703125" style="75" customWidth="1"/>
    <col min="15145" max="15145" width="7.140625" style="75" customWidth="1"/>
    <col min="15146" max="15146" width="18.28515625" style="75" customWidth="1"/>
    <col min="15147" max="15147" width="16.5703125" style="75" customWidth="1"/>
    <col min="15148" max="15148" width="17.140625" style="75" customWidth="1"/>
    <col min="15149" max="15149" width="13.85546875" style="75" customWidth="1"/>
    <col min="15150" max="15150" width="17.7109375" style="75" customWidth="1"/>
    <col min="15151" max="15152" width="17.42578125" style="75" customWidth="1"/>
    <col min="15153" max="15153" width="13.42578125" style="75" customWidth="1"/>
    <col min="15154" max="15154" width="12.7109375" style="75" customWidth="1"/>
    <col min="15155" max="15155" width="18" style="75" customWidth="1"/>
    <col min="15156" max="15156" width="18.7109375" style="75" bestFit="1" customWidth="1"/>
    <col min="15157" max="15157" width="9.140625" style="75"/>
    <col min="15158" max="15158" width="16" style="75" bestFit="1" customWidth="1"/>
    <col min="15159" max="15399" width="9.140625" style="75"/>
    <col min="15400" max="15400" width="72.5703125" style="75" customWidth="1"/>
    <col min="15401" max="15401" width="7.140625" style="75" customWidth="1"/>
    <col min="15402" max="15402" width="18.28515625" style="75" customWidth="1"/>
    <col min="15403" max="15403" width="16.5703125" style="75" customWidth="1"/>
    <col min="15404" max="15404" width="17.140625" style="75" customWidth="1"/>
    <col min="15405" max="15405" width="13.85546875" style="75" customWidth="1"/>
    <col min="15406" max="15406" width="17.7109375" style="75" customWidth="1"/>
    <col min="15407" max="15408" width="17.42578125" style="75" customWidth="1"/>
    <col min="15409" max="15409" width="13.42578125" style="75" customWidth="1"/>
    <col min="15410" max="15410" width="12.7109375" style="75" customWidth="1"/>
    <col min="15411" max="15411" width="18" style="75" customWidth="1"/>
    <col min="15412" max="15412" width="18.7109375" style="75" bestFit="1" customWidth="1"/>
    <col min="15413" max="15413" width="9.140625" style="75"/>
    <col min="15414" max="15414" width="16" style="75" bestFit="1" customWidth="1"/>
    <col min="15415" max="15655" width="9.140625" style="75"/>
    <col min="15656" max="15656" width="72.5703125" style="75" customWidth="1"/>
    <col min="15657" max="15657" width="7.140625" style="75" customWidth="1"/>
    <col min="15658" max="15658" width="18.28515625" style="75" customWidth="1"/>
    <col min="15659" max="15659" width="16.5703125" style="75" customWidth="1"/>
    <col min="15660" max="15660" width="17.140625" style="75" customWidth="1"/>
    <col min="15661" max="15661" width="13.85546875" style="75" customWidth="1"/>
    <col min="15662" max="15662" width="17.7109375" style="75" customWidth="1"/>
    <col min="15663" max="15664" width="17.42578125" style="75" customWidth="1"/>
    <col min="15665" max="15665" width="13.42578125" style="75" customWidth="1"/>
    <col min="15666" max="15666" width="12.7109375" style="75" customWidth="1"/>
    <col min="15667" max="15667" width="18" style="75" customWidth="1"/>
    <col min="15668" max="15668" width="18.7109375" style="75" bestFit="1" customWidth="1"/>
    <col min="15669" max="15669" width="9.140625" style="75"/>
    <col min="15670" max="15670" width="16" style="75" bestFit="1" customWidth="1"/>
    <col min="15671" max="15911" width="9.140625" style="75"/>
    <col min="15912" max="15912" width="72.5703125" style="75" customWidth="1"/>
    <col min="15913" max="15913" width="7.140625" style="75" customWidth="1"/>
    <col min="15914" max="15914" width="18.28515625" style="75" customWidth="1"/>
    <col min="15915" max="15915" width="16.5703125" style="75" customWidth="1"/>
    <col min="15916" max="15916" width="17.140625" style="75" customWidth="1"/>
    <col min="15917" max="15917" width="13.85546875" style="75" customWidth="1"/>
    <col min="15918" max="15918" width="17.7109375" style="75" customWidth="1"/>
    <col min="15919" max="15920" width="17.42578125" style="75" customWidth="1"/>
    <col min="15921" max="15921" width="13.42578125" style="75" customWidth="1"/>
    <col min="15922" max="15922" width="12.7109375" style="75" customWidth="1"/>
    <col min="15923" max="15923" width="18" style="75" customWidth="1"/>
    <col min="15924" max="15924" width="18.7109375" style="75" bestFit="1" customWidth="1"/>
    <col min="15925" max="15925" width="9.140625" style="75"/>
    <col min="15926" max="15926" width="16" style="75" bestFit="1" customWidth="1"/>
    <col min="15927" max="16384" width="9.140625" style="75"/>
  </cols>
  <sheetData>
    <row r="1" spans="1:10" ht="13.9" customHeight="1" x14ac:dyDescent="0.3">
      <c r="A1" s="1"/>
      <c r="B1" s="1"/>
      <c r="C1" s="2"/>
      <c r="E1" s="3" t="s">
        <v>76</v>
      </c>
      <c r="F1" s="4"/>
      <c r="G1" s="4"/>
      <c r="H1" s="5"/>
    </row>
    <row r="2" spans="1:10" ht="20.45" customHeight="1" x14ac:dyDescent="0.3">
      <c r="A2" s="1"/>
      <c r="B2" s="1"/>
      <c r="C2" s="2"/>
      <c r="E2" s="108" t="s">
        <v>0</v>
      </c>
      <c r="F2" s="108"/>
      <c r="G2" s="108"/>
      <c r="H2" s="108"/>
      <c r="I2" s="108"/>
      <c r="J2" s="108"/>
    </row>
    <row r="3" spans="1:10" s="74" customFormat="1" ht="16.899999999999999" customHeight="1" x14ac:dyDescent="0.3">
      <c r="A3" s="109" t="s">
        <v>77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74" customFormat="1" ht="18.75" x14ac:dyDescent="0.3">
      <c r="A4" s="110" t="s">
        <v>78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74" customFormat="1" ht="13.15" customHeight="1" x14ac:dyDescent="0.3">
      <c r="A5" s="111" t="s">
        <v>1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s="74" customFormat="1" ht="20.45" customHeight="1" x14ac:dyDescent="0.3">
      <c r="A6" s="112" t="s">
        <v>99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s="74" customFormat="1" ht="19.5" customHeight="1" x14ac:dyDescent="0.3">
      <c r="A7" s="7"/>
      <c r="B7" s="8"/>
      <c r="C7" s="8"/>
      <c r="D7" s="8"/>
      <c r="E7" s="8"/>
      <c r="F7" s="8"/>
      <c r="G7" s="6"/>
      <c r="H7" s="6"/>
      <c r="I7" s="9"/>
      <c r="J7" s="6" t="s">
        <v>2</v>
      </c>
    </row>
    <row r="8" spans="1:10" s="74" customFormat="1" ht="30" customHeight="1" x14ac:dyDescent="0.3">
      <c r="A8" s="103" t="s">
        <v>3</v>
      </c>
      <c r="B8" s="103" t="s">
        <v>4</v>
      </c>
      <c r="C8" s="104" t="s">
        <v>98</v>
      </c>
      <c r="D8" s="105"/>
      <c r="E8" s="105"/>
      <c r="F8" s="106"/>
      <c r="G8" s="107" t="s">
        <v>79</v>
      </c>
      <c r="H8" s="107"/>
      <c r="I8" s="107"/>
      <c r="J8" s="107"/>
    </row>
    <row r="9" spans="1:10" s="74" customFormat="1" ht="36" customHeight="1" x14ac:dyDescent="0.3">
      <c r="A9" s="103"/>
      <c r="B9" s="103"/>
      <c r="C9" s="72" t="s">
        <v>80</v>
      </c>
      <c r="D9" s="72" t="s">
        <v>81</v>
      </c>
      <c r="E9" s="72" t="s">
        <v>82</v>
      </c>
      <c r="F9" s="73" t="s">
        <v>83</v>
      </c>
      <c r="G9" s="72" t="s">
        <v>80</v>
      </c>
      <c r="H9" s="72" t="s">
        <v>81</v>
      </c>
      <c r="I9" s="77" t="s">
        <v>82</v>
      </c>
      <c r="J9" s="10" t="s">
        <v>83</v>
      </c>
    </row>
    <row r="10" spans="1:10" s="74" customFormat="1" x14ac:dyDescent="0.3">
      <c r="A10" s="11" t="s">
        <v>5</v>
      </c>
      <c r="B10" s="11" t="s">
        <v>6</v>
      </c>
      <c r="C10" s="11">
        <v>3</v>
      </c>
      <c r="D10" s="11">
        <v>4</v>
      </c>
      <c r="E10" s="11">
        <v>5</v>
      </c>
      <c r="F10" s="12">
        <v>6</v>
      </c>
      <c r="G10" s="13">
        <v>7</v>
      </c>
      <c r="H10" s="14">
        <v>8</v>
      </c>
      <c r="I10" s="14">
        <v>9</v>
      </c>
      <c r="J10" s="14">
        <v>10</v>
      </c>
    </row>
    <row r="11" spans="1:10" s="74" customFormat="1" ht="13.9" customHeight="1" x14ac:dyDescent="0.3">
      <c r="A11" s="113" t="s">
        <v>7</v>
      </c>
      <c r="B11" s="114"/>
      <c r="C11" s="114"/>
      <c r="D11" s="114"/>
      <c r="E11" s="114"/>
      <c r="F11" s="114"/>
      <c r="G11" s="114"/>
      <c r="H11" s="114"/>
      <c r="I11" s="114"/>
      <c r="J11" s="115"/>
    </row>
    <row r="12" spans="1:10" s="74" customFormat="1" ht="13.9" customHeight="1" x14ac:dyDescent="0.3">
      <c r="A12" s="15" t="s">
        <v>84</v>
      </c>
      <c r="B12" s="16" t="s">
        <v>8</v>
      </c>
      <c r="C12" s="59">
        <f>C13+C14</f>
        <v>109689008.39</v>
      </c>
      <c r="D12" s="59">
        <f>D13+D14</f>
        <v>103226114.59</v>
      </c>
      <c r="E12" s="59">
        <f>D12-C12</f>
        <v>-6462893.799999997</v>
      </c>
      <c r="F12" s="78">
        <f>(D12/C12)*100</f>
        <v>94.107984113575782</v>
      </c>
      <c r="G12" s="59">
        <f>G13+G14</f>
        <v>195808053.80000001</v>
      </c>
      <c r="H12" s="59">
        <f>H13+H14</f>
        <v>210576337.30000001</v>
      </c>
      <c r="I12" s="59">
        <f>H12-G12</f>
        <v>14768283.5</v>
      </c>
      <c r="J12" s="79">
        <f t="shared" ref="J12:J23" si="0">(H12/G12)*100</f>
        <v>107.54222475194226</v>
      </c>
    </row>
    <row r="13" spans="1:10" s="6" customFormat="1" x14ac:dyDescent="0.3">
      <c r="A13" s="17" t="s">
        <v>85</v>
      </c>
      <c r="B13" s="18" t="s">
        <v>9</v>
      </c>
      <c r="C13" s="80">
        <v>109689008.39</v>
      </c>
      <c r="D13" s="80">
        <v>103226114.59</v>
      </c>
      <c r="E13" s="59">
        <f t="shared" ref="E13:E65" si="1">D13-C13</f>
        <v>-6462893.799999997</v>
      </c>
      <c r="F13" s="78">
        <f t="shared" ref="F13:F40" si="2">(D13/C13)*100</f>
        <v>94.107984113575782</v>
      </c>
      <c r="G13" s="81">
        <v>195808053.80000001</v>
      </c>
      <c r="H13" s="81">
        <v>210576337.30000001</v>
      </c>
      <c r="I13" s="59">
        <f t="shared" ref="I13:I23" si="3">H13-G13</f>
        <v>14768283.5</v>
      </c>
      <c r="J13" s="79">
        <f t="shared" si="0"/>
        <v>107.54222475194226</v>
      </c>
    </row>
    <row r="14" spans="1:10" s="6" customFormat="1" x14ac:dyDescent="0.3">
      <c r="A14" s="19" t="s">
        <v>86</v>
      </c>
      <c r="B14" s="20" t="s">
        <v>10</v>
      </c>
      <c r="C14" s="82"/>
      <c r="D14" s="82"/>
      <c r="E14" s="59">
        <f t="shared" si="1"/>
        <v>0</v>
      </c>
      <c r="F14" s="78" t="e">
        <f t="shared" si="2"/>
        <v>#DIV/0!</v>
      </c>
      <c r="G14" s="81">
        <f>C14</f>
        <v>0</v>
      </c>
      <c r="H14" s="81"/>
      <c r="I14" s="59">
        <f t="shared" si="3"/>
        <v>0</v>
      </c>
      <c r="J14" s="79" t="e">
        <f t="shared" si="0"/>
        <v>#DIV/0!</v>
      </c>
    </row>
    <row r="15" spans="1:10" s="6" customFormat="1" x14ac:dyDescent="0.3">
      <c r="A15" s="21" t="s">
        <v>87</v>
      </c>
      <c r="B15" s="22" t="s">
        <v>11</v>
      </c>
      <c r="C15" s="83">
        <f>C16</f>
        <v>11075050</v>
      </c>
      <c r="D15" s="83">
        <f>D16</f>
        <v>16077258.199999999</v>
      </c>
      <c r="E15" s="84">
        <f t="shared" si="1"/>
        <v>5002208.1999999993</v>
      </c>
      <c r="F15" s="23">
        <f t="shared" si="2"/>
        <v>145.16646155096365</v>
      </c>
      <c r="G15" s="83">
        <f>G16</f>
        <v>28230774</v>
      </c>
      <c r="H15" s="83">
        <f>H16</f>
        <v>35369081.200000003</v>
      </c>
      <c r="I15" s="84">
        <f t="shared" si="3"/>
        <v>7138307.200000003</v>
      </c>
      <c r="J15" s="85">
        <f t="shared" si="0"/>
        <v>125.28555256756333</v>
      </c>
    </row>
    <row r="16" spans="1:10" s="6" customFormat="1" ht="44.25" customHeight="1" x14ac:dyDescent="0.3">
      <c r="A16" s="24" t="s">
        <v>12</v>
      </c>
      <c r="B16" s="25" t="s">
        <v>13</v>
      </c>
      <c r="C16" s="86">
        <v>11075050</v>
      </c>
      <c r="D16" s="86">
        <v>16077258.199999999</v>
      </c>
      <c r="E16" s="84">
        <f>D16-C16</f>
        <v>5002208.1999999993</v>
      </c>
      <c r="F16" s="23">
        <f>(D16/C16)*100</f>
        <v>145.16646155096365</v>
      </c>
      <c r="G16" s="86">
        <v>28230774</v>
      </c>
      <c r="H16" s="86">
        <f>38757664.75-2563043.82-825539.73</f>
        <v>35369081.200000003</v>
      </c>
      <c r="I16" s="59">
        <f>H16-G16</f>
        <v>7138307.200000003</v>
      </c>
      <c r="J16" s="79">
        <f>(H16/G16)*100</f>
        <v>125.28555256756333</v>
      </c>
    </row>
    <row r="17" spans="1:10" s="6" customFormat="1" x14ac:dyDescent="0.3">
      <c r="A17" s="87" t="s">
        <v>88</v>
      </c>
      <c r="B17" s="88">
        <v>1030</v>
      </c>
      <c r="C17" s="89">
        <f>C18+C19+C20+C21+C22+C23+C24+C25+C26</f>
        <v>1574475.75</v>
      </c>
      <c r="D17" s="89">
        <f>D18+D19+D20+D21+D22+D23+D24+D25+D26</f>
        <v>4875843.76</v>
      </c>
      <c r="E17" s="59">
        <f t="shared" si="1"/>
        <v>3301368.01</v>
      </c>
      <c r="F17" s="79">
        <f t="shared" si="2"/>
        <v>309.68046094072901</v>
      </c>
      <c r="G17" s="89">
        <f>G18+G19+G20+G21+G22+G23+G24+G25+G26</f>
        <v>3148953.5</v>
      </c>
      <c r="H17" s="89">
        <f>H18+H19+H20+H21+H22+H23+H24+H25+H26</f>
        <v>10139939.99</v>
      </c>
      <c r="I17" s="59">
        <f t="shared" si="3"/>
        <v>6990986.4900000002</v>
      </c>
      <c r="J17" s="79">
        <f t="shared" si="0"/>
        <v>322.00983564857341</v>
      </c>
    </row>
    <row r="18" spans="1:10" s="6" customFormat="1" ht="32.25" x14ac:dyDescent="0.3">
      <c r="A18" s="27" t="s">
        <v>14</v>
      </c>
      <c r="B18" s="28">
        <v>1031</v>
      </c>
      <c r="C18" s="90">
        <v>0</v>
      </c>
      <c r="D18" s="90">
        <v>0</v>
      </c>
      <c r="E18" s="59">
        <f t="shared" si="1"/>
        <v>0</v>
      </c>
      <c r="F18" s="91" t="e">
        <f t="shared" si="2"/>
        <v>#DIV/0!</v>
      </c>
      <c r="G18" s="90">
        <v>0</v>
      </c>
      <c r="H18" s="90">
        <v>234850</v>
      </c>
      <c r="I18" s="59">
        <f t="shared" si="3"/>
        <v>234850</v>
      </c>
      <c r="J18" s="79" t="e">
        <f t="shared" si="0"/>
        <v>#DIV/0!</v>
      </c>
    </row>
    <row r="19" spans="1:10" ht="32.25" x14ac:dyDescent="0.3">
      <c r="A19" s="27" t="s">
        <v>15</v>
      </c>
      <c r="B19" s="28">
        <v>1032</v>
      </c>
      <c r="C19" s="90">
        <v>25000</v>
      </c>
      <c r="D19" s="90">
        <v>0</v>
      </c>
      <c r="E19" s="59">
        <f t="shared" si="1"/>
        <v>-25000</v>
      </c>
      <c r="F19" s="78">
        <f t="shared" si="2"/>
        <v>0</v>
      </c>
      <c r="G19" s="90">
        <v>50000</v>
      </c>
      <c r="H19" s="90">
        <v>0</v>
      </c>
      <c r="I19" s="59">
        <f t="shared" si="3"/>
        <v>-50000</v>
      </c>
      <c r="J19" s="79">
        <f t="shared" si="0"/>
        <v>0</v>
      </c>
    </row>
    <row r="20" spans="1:10" x14ac:dyDescent="0.3">
      <c r="A20" s="92" t="s">
        <v>89</v>
      </c>
      <c r="B20" s="28">
        <v>1033</v>
      </c>
      <c r="C20" s="90">
        <v>0</v>
      </c>
      <c r="D20" s="90">
        <v>171433.04</v>
      </c>
      <c r="E20" s="59">
        <f t="shared" si="1"/>
        <v>171433.04</v>
      </c>
      <c r="F20" s="78" t="e">
        <f t="shared" si="2"/>
        <v>#DIV/0!</v>
      </c>
      <c r="G20" s="90">
        <v>0</v>
      </c>
      <c r="H20" s="90">
        <v>590689.73</v>
      </c>
      <c r="I20" s="59">
        <f t="shared" si="3"/>
        <v>590689.73</v>
      </c>
      <c r="J20" s="79" t="e">
        <f t="shared" si="0"/>
        <v>#DIV/0!</v>
      </c>
    </row>
    <row r="21" spans="1:10" x14ac:dyDescent="0.3">
      <c r="A21" s="27" t="s">
        <v>16</v>
      </c>
      <c r="B21" s="28">
        <v>1034</v>
      </c>
      <c r="C21" s="90">
        <v>0</v>
      </c>
      <c r="D21" s="90">
        <v>0</v>
      </c>
      <c r="E21" s="59">
        <f t="shared" si="1"/>
        <v>0</v>
      </c>
      <c r="F21" s="78" t="e">
        <f t="shared" si="2"/>
        <v>#DIV/0!</v>
      </c>
      <c r="G21" s="90">
        <v>0</v>
      </c>
      <c r="H21" s="90">
        <v>0</v>
      </c>
      <c r="I21" s="59">
        <f t="shared" si="3"/>
        <v>0</v>
      </c>
      <c r="J21" s="79" t="e">
        <f t="shared" si="0"/>
        <v>#DIV/0!</v>
      </c>
    </row>
    <row r="22" spans="1:10" x14ac:dyDescent="0.3">
      <c r="A22" s="92" t="s">
        <v>17</v>
      </c>
      <c r="B22" s="28">
        <v>1035</v>
      </c>
      <c r="C22" s="90">
        <v>113300</v>
      </c>
      <c r="D22" s="90">
        <v>265244.03999999998</v>
      </c>
      <c r="E22" s="59">
        <f t="shared" si="1"/>
        <v>151944.03999999998</v>
      </c>
      <c r="F22" s="78">
        <f t="shared" si="2"/>
        <v>234.10771403353925</v>
      </c>
      <c r="G22" s="90">
        <v>226600</v>
      </c>
      <c r="H22" s="90">
        <v>561067.5</v>
      </c>
      <c r="I22" s="59">
        <f t="shared" si="3"/>
        <v>334467.5</v>
      </c>
      <c r="J22" s="79">
        <f t="shared" si="0"/>
        <v>247.60260370697264</v>
      </c>
    </row>
    <row r="23" spans="1:10" x14ac:dyDescent="0.3">
      <c r="A23" s="24" t="s">
        <v>18</v>
      </c>
      <c r="B23" s="28">
        <v>1036</v>
      </c>
      <c r="C23" s="93">
        <v>386175.75</v>
      </c>
      <c r="D23" s="93">
        <v>291948.77</v>
      </c>
      <c r="E23" s="84">
        <f t="shared" si="1"/>
        <v>-94226.979999999981</v>
      </c>
      <c r="F23" s="23">
        <f t="shared" si="2"/>
        <v>75.599974881902867</v>
      </c>
      <c r="G23" s="90">
        <v>772353.5</v>
      </c>
      <c r="H23" s="90">
        <v>478378.34</v>
      </c>
      <c r="I23" s="84">
        <f t="shared" si="3"/>
        <v>-293975.15999999997</v>
      </c>
      <c r="J23" s="85">
        <f t="shared" si="0"/>
        <v>61.937744827983565</v>
      </c>
    </row>
    <row r="24" spans="1:10" x14ac:dyDescent="0.3">
      <c r="A24" s="94" t="s">
        <v>19</v>
      </c>
      <c r="B24" s="95">
        <v>1037</v>
      </c>
      <c r="C24" s="93">
        <v>0</v>
      </c>
      <c r="D24" s="93">
        <v>0</v>
      </c>
      <c r="E24" s="84">
        <f>D24-C24</f>
        <v>0</v>
      </c>
      <c r="F24" s="23" t="e">
        <f>(D24/C24)*100</f>
        <v>#DIV/0!</v>
      </c>
      <c r="G24" s="90">
        <v>0</v>
      </c>
      <c r="H24" s="90">
        <v>0</v>
      </c>
      <c r="I24" s="84">
        <f>H24-G24</f>
        <v>0</v>
      </c>
      <c r="J24" s="85" t="e">
        <f>(H24/G24)*100</f>
        <v>#DIV/0!</v>
      </c>
    </row>
    <row r="25" spans="1:10" x14ac:dyDescent="0.3">
      <c r="A25" s="27" t="s">
        <v>90</v>
      </c>
      <c r="B25" s="28">
        <v>1038</v>
      </c>
      <c r="C25" s="90">
        <v>1050000</v>
      </c>
      <c r="D25" s="90">
        <v>2646230.39</v>
      </c>
      <c r="E25" s="84">
        <f>D25-C25</f>
        <v>1596230.3900000001</v>
      </c>
      <c r="F25" s="23">
        <f>(D25/C25)*100</f>
        <v>252.02194190476192</v>
      </c>
      <c r="G25" s="90">
        <v>2100000</v>
      </c>
      <c r="H25" s="90">
        <v>5711910.5999999996</v>
      </c>
      <c r="I25" s="84">
        <f>H25-G25</f>
        <v>3611910.5999999996</v>
      </c>
      <c r="J25" s="85">
        <f>(H25/G25)*100</f>
        <v>271.99574285714283</v>
      </c>
    </row>
    <row r="26" spans="1:10" s="76" customFormat="1" x14ac:dyDescent="0.3">
      <c r="A26" s="27" t="s">
        <v>91</v>
      </c>
      <c r="B26" s="30">
        <v>1039</v>
      </c>
      <c r="C26" s="28">
        <v>0</v>
      </c>
      <c r="D26" s="29">
        <v>1500987.52</v>
      </c>
      <c r="E26" s="84">
        <f>D26-C26</f>
        <v>1500987.52</v>
      </c>
      <c r="F26" s="23" t="e">
        <f>(D26/C26)*100</f>
        <v>#DIV/0!</v>
      </c>
      <c r="G26" s="90">
        <v>0</v>
      </c>
      <c r="H26" s="90">
        <v>2563043.8199999998</v>
      </c>
      <c r="I26" s="84">
        <f>H26-G26</f>
        <v>2563043.8199999998</v>
      </c>
      <c r="J26" s="85" t="e">
        <f>(H26/G26)*100</f>
        <v>#DIV/0!</v>
      </c>
    </row>
    <row r="27" spans="1:10" x14ac:dyDescent="0.3">
      <c r="A27" s="116" t="s">
        <v>20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x14ac:dyDescent="0.3">
      <c r="A28" s="96" t="s">
        <v>21</v>
      </c>
      <c r="B28" s="32">
        <v>1040</v>
      </c>
      <c r="C28" s="52">
        <v>70344709.719999999</v>
      </c>
      <c r="D28" s="52">
        <v>70910317.409999996</v>
      </c>
      <c r="E28" s="89">
        <f t="shared" si="1"/>
        <v>565607.68999999762</v>
      </c>
      <c r="F28" s="91">
        <f t="shared" si="2"/>
        <v>100.80405149477672</v>
      </c>
      <c r="G28" s="97">
        <v>135215954.87</v>
      </c>
      <c r="H28" s="97">
        <v>134176486.08</v>
      </c>
      <c r="I28" s="89">
        <f t="shared" ref="I28:I40" si="4">H28-G28</f>
        <v>-1039468.7900000066</v>
      </c>
      <c r="J28" s="98">
        <f t="shared" ref="J28:J40" si="5">(H28/G28)*100</f>
        <v>99.231252856958065</v>
      </c>
    </row>
    <row r="29" spans="1:10" x14ac:dyDescent="0.3">
      <c r="A29" s="31" t="s">
        <v>22</v>
      </c>
      <c r="B29" s="33">
        <v>1050</v>
      </c>
      <c r="C29" s="51">
        <v>14303315.82</v>
      </c>
      <c r="D29" s="51">
        <v>15319902.039999999</v>
      </c>
      <c r="E29" s="59">
        <f t="shared" si="1"/>
        <v>1016586.2199999988</v>
      </c>
      <c r="F29" s="78">
        <f t="shared" si="2"/>
        <v>107.10734652575124</v>
      </c>
      <c r="G29" s="97">
        <v>27994542.699999999</v>
      </c>
      <c r="H29" s="97">
        <v>28670438.120000001</v>
      </c>
      <c r="I29" s="59">
        <f t="shared" si="4"/>
        <v>675895.42000000179</v>
      </c>
      <c r="J29" s="79">
        <f t="shared" si="5"/>
        <v>102.41438278611352</v>
      </c>
    </row>
    <row r="30" spans="1:10" x14ac:dyDescent="0.3">
      <c r="A30" s="31" t="s">
        <v>23</v>
      </c>
      <c r="B30" s="33">
        <v>1060</v>
      </c>
      <c r="C30" s="51">
        <v>500000</v>
      </c>
      <c r="D30" s="51">
        <v>45244.3</v>
      </c>
      <c r="E30" s="59">
        <f t="shared" si="1"/>
        <v>-454755.7</v>
      </c>
      <c r="F30" s="78">
        <f t="shared" si="2"/>
        <v>9.0488599999999995</v>
      </c>
      <c r="G30" s="97">
        <v>1700000</v>
      </c>
      <c r="H30" s="97">
        <f>150053.48+124326.31</f>
        <v>274379.79000000004</v>
      </c>
      <c r="I30" s="59">
        <f t="shared" si="4"/>
        <v>-1425620.21</v>
      </c>
      <c r="J30" s="79">
        <f t="shared" si="5"/>
        <v>16.139987647058827</v>
      </c>
    </row>
    <row r="31" spans="1:10" x14ac:dyDescent="0.3">
      <c r="A31" s="31" t="s">
        <v>24</v>
      </c>
      <c r="B31" s="33">
        <v>1070</v>
      </c>
      <c r="C31" s="51">
        <v>13734700.85</v>
      </c>
      <c r="D31" s="51">
        <v>19201794.73</v>
      </c>
      <c r="E31" s="59">
        <f t="shared" si="1"/>
        <v>5467093.8800000008</v>
      </c>
      <c r="F31" s="78">
        <f t="shared" si="2"/>
        <v>139.80497238132421</v>
      </c>
      <c r="G31" s="97">
        <v>26775248.23</v>
      </c>
      <c r="H31" s="97">
        <f>34314020.8+578190.74+1348155.8+458501.66+10559</f>
        <v>36709427.999999993</v>
      </c>
      <c r="I31" s="59">
        <f t="shared" si="4"/>
        <v>9934179.7699999921</v>
      </c>
      <c r="J31" s="79">
        <f t="shared" si="5"/>
        <v>137.10210148068529</v>
      </c>
    </row>
    <row r="32" spans="1:10" x14ac:dyDescent="0.3">
      <c r="A32" s="31" t="s">
        <v>25</v>
      </c>
      <c r="B32" s="33">
        <v>1080</v>
      </c>
      <c r="C32" s="51">
        <v>750000</v>
      </c>
      <c r="D32" s="51">
        <v>956218.84</v>
      </c>
      <c r="E32" s="59">
        <f t="shared" si="1"/>
        <v>206218.83999999997</v>
      </c>
      <c r="F32" s="78">
        <f t="shared" si="2"/>
        <v>127.49584533333334</v>
      </c>
      <c r="G32" s="97">
        <v>1500000</v>
      </c>
      <c r="H32" s="97">
        <v>925740.88</v>
      </c>
      <c r="I32" s="59">
        <f t="shared" si="4"/>
        <v>-574259.12</v>
      </c>
      <c r="J32" s="79">
        <f t="shared" si="5"/>
        <v>61.716058666666662</v>
      </c>
    </row>
    <row r="33" spans="1:10" x14ac:dyDescent="0.3">
      <c r="A33" s="31" t="s">
        <v>26</v>
      </c>
      <c r="B33" s="33">
        <v>1090</v>
      </c>
      <c r="C33" s="51">
        <v>9000000</v>
      </c>
      <c r="D33" s="51">
        <v>11283784.52</v>
      </c>
      <c r="E33" s="59">
        <f t="shared" si="1"/>
        <v>2283784.5199999996</v>
      </c>
      <c r="F33" s="78">
        <f t="shared" si="2"/>
        <v>125.37538355555556</v>
      </c>
      <c r="G33" s="97">
        <v>11500000</v>
      </c>
      <c r="H33" s="97">
        <f>8659368.01+12604+466108.85+754839+641642.33+173403.34+35885.02+90383.91+619649.4+457695.65+4374.07+3580305.53+13924.13+4868.81+1074.38</f>
        <v>15516126.430000002</v>
      </c>
      <c r="I33" s="59">
        <f t="shared" si="4"/>
        <v>4016126.4300000016</v>
      </c>
      <c r="J33" s="79">
        <f t="shared" si="5"/>
        <v>134.92283852173915</v>
      </c>
    </row>
    <row r="34" spans="1:10" x14ac:dyDescent="0.3">
      <c r="A34" s="31" t="s">
        <v>27</v>
      </c>
      <c r="B34" s="33">
        <v>1100</v>
      </c>
      <c r="C34" s="51">
        <v>0</v>
      </c>
      <c r="D34" s="51">
        <v>0</v>
      </c>
      <c r="E34" s="59">
        <f t="shared" si="1"/>
        <v>0</v>
      </c>
      <c r="F34" s="78" t="e">
        <f t="shared" si="2"/>
        <v>#DIV/0!</v>
      </c>
      <c r="G34" s="97">
        <v>0</v>
      </c>
      <c r="H34" s="97">
        <v>0</v>
      </c>
      <c r="I34" s="59">
        <f t="shared" si="4"/>
        <v>0</v>
      </c>
      <c r="J34" s="79" t="e">
        <f t="shared" si="5"/>
        <v>#DIV/0!</v>
      </c>
    </row>
    <row r="35" spans="1:10" x14ac:dyDescent="0.3">
      <c r="A35" s="31" t="s">
        <v>28</v>
      </c>
      <c r="B35" s="33">
        <v>1110</v>
      </c>
      <c r="C35" s="51">
        <v>7509580</v>
      </c>
      <c r="D35" s="51">
        <v>4019775.27</v>
      </c>
      <c r="E35" s="59">
        <f t="shared" si="1"/>
        <v>-3489804.73</v>
      </c>
      <c r="F35" s="78">
        <f t="shared" si="2"/>
        <v>53.528629697000362</v>
      </c>
      <c r="G35" s="97">
        <v>15109580</v>
      </c>
      <c r="H35" s="97">
        <v>8472055.7100000009</v>
      </c>
      <c r="I35" s="59">
        <f t="shared" si="4"/>
        <v>-6637524.2899999991</v>
      </c>
      <c r="J35" s="79">
        <f t="shared" si="5"/>
        <v>56.070755838348916</v>
      </c>
    </row>
    <row r="36" spans="1:10" ht="31.5" x14ac:dyDescent="0.3">
      <c r="A36" s="34" t="s">
        <v>29</v>
      </c>
      <c r="B36" s="33">
        <v>1120</v>
      </c>
      <c r="C36" s="51">
        <v>0</v>
      </c>
      <c r="D36" s="51">
        <v>0</v>
      </c>
      <c r="E36" s="59">
        <f t="shared" si="1"/>
        <v>0</v>
      </c>
      <c r="F36" s="78" t="e">
        <f t="shared" si="2"/>
        <v>#DIV/0!</v>
      </c>
      <c r="G36" s="97">
        <v>0</v>
      </c>
      <c r="H36" s="97">
        <v>0</v>
      </c>
      <c r="I36" s="59">
        <f t="shared" si="4"/>
        <v>0</v>
      </c>
      <c r="J36" s="79" t="e">
        <f t="shared" si="5"/>
        <v>#DIV/0!</v>
      </c>
    </row>
    <row r="37" spans="1:10" x14ac:dyDescent="0.3">
      <c r="A37" s="34" t="s">
        <v>30</v>
      </c>
      <c r="B37" s="33">
        <v>1130</v>
      </c>
      <c r="C37" s="51">
        <v>146227.75</v>
      </c>
      <c r="D37" s="51">
        <v>184748.43</v>
      </c>
      <c r="E37" s="59">
        <f t="shared" si="1"/>
        <v>38520.679999999993</v>
      </c>
      <c r="F37" s="78">
        <f t="shared" si="2"/>
        <v>126.34293422418111</v>
      </c>
      <c r="G37" s="97">
        <v>292455.5</v>
      </c>
      <c r="H37" s="97">
        <v>309265.87</v>
      </c>
      <c r="I37" s="59">
        <f t="shared" si="4"/>
        <v>16810.369999999995</v>
      </c>
      <c r="J37" s="79">
        <f t="shared" si="5"/>
        <v>105.74800952623562</v>
      </c>
    </row>
    <row r="38" spans="1:10" x14ac:dyDescent="0.3">
      <c r="A38" s="31" t="s">
        <v>31</v>
      </c>
      <c r="B38" s="33">
        <v>1140</v>
      </c>
      <c r="C38" s="51">
        <v>1050000</v>
      </c>
      <c r="D38" s="51">
        <v>3319841.39</v>
      </c>
      <c r="E38" s="59">
        <f t="shared" si="1"/>
        <v>2269841.39</v>
      </c>
      <c r="F38" s="78">
        <f t="shared" si="2"/>
        <v>316.17537047619049</v>
      </c>
      <c r="G38" s="97">
        <v>2100000</v>
      </c>
      <c r="H38" s="97">
        <v>7055026.5999999996</v>
      </c>
      <c r="I38" s="59">
        <f t="shared" si="4"/>
        <v>4955026.5999999996</v>
      </c>
      <c r="J38" s="79">
        <f t="shared" si="5"/>
        <v>335.95364761904756</v>
      </c>
    </row>
    <row r="39" spans="1:10" x14ac:dyDescent="0.3">
      <c r="A39" s="35" t="s">
        <v>32</v>
      </c>
      <c r="B39" s="36">
        <v>1170</v>
      </c>
      <c r="C39" s="81">
        <f>C12+C15+C17+C42+C53</f>
        <v>122338534.14</v>
      </c>
      <c r="D39" s="81">
        <f>D12+D15+D17+D42+D53</f>
        <v>124179216.55000001</v>
      </c>
      <c r="E39" s="59">
        <f t="shared" si="1"/>
        <v>1840682.4100000113</v>
      </c>
      <c r="F39" s="78">
        <f t="shared" si="2"/>
        <v>101.50458105693305</v>
      </c>
      <c r="G39" s="81">
        <f>G12+G15+G17+G42+G53</f>
        <v>227187781.30000001</v>
      </c>
      <c r="H39" s="81">
        <f>H12+H15+H17+H42+H53</f>
        <v>256085358.49000001</v>
      </c>
      <c r="I39" s="59">
        <f t="shared" si="4"/>
        <v>28897577.189999998</v>
      </c>
      <c r="J39" s="79">
        <f t="shared" si="5"/>
        <v>112.71968810322635</v>
      </c>
    </row>
    <row r="40" spans="1:10" x14ac:dyDescent="0.3">
      <c r="A40" s="35" t="s">
        <v>33</v>
      </c>
      <c r="B40" s="36">
        <v>1180</v>
      </c>
      <c r="C40" s="81">
        <f>C28+C29+C30+C31+C32+C33+C34+C35+C36+C37+C38+C45+C58</f>
        <v>122338534.13999999</v>
      </c>
      <c r="D40" s="81">
        <f>D28+D29+D30+D31+D32+D33+D34+D35+D36+D37+D38+D45+D58</f>
        <v>125241626.92999999</v>
      </c>
      <c r="E40" s="59">
        <f t="shared" si="1"/>
        <v>2903092.7900000066</v>
      </c>
      <c r="F40" s="78">
        <f t="shared" si="2"/>
        <v>102.3729994890063</v>
      </c>
      <c r="G40" s="81">
        <f>G28+G29+G30+G31+G32+G33+G34+G35+G36+G37+G38+G45+G58</f>
        <v>227187781.29999998</v>
      </c>
      <c r="H40" s="81">
        <f>H28+H29+H30+H31+H32+H33+H34+H35+H36+H37+H38+H45+H58</f>
        <v>232108947.47999999</v>
      </c>
      <c r="I40" s="59">
        <f t="shared" si="4"/>
        <v>4921166.1800000072</v>
      </c>
      <c r="J40" s="79">
        <f t="shared" si="5"/>
        <v>102.16612273417189</v>
      </c>
    </row>
    <row r="41" spans="1:10" x14ac:dyDescent="0.3">
      <c r="A41" s="117" t="s">
        <v>34</v>
      </c>
      <c r="B41" s="118"/>
      <c r="C41" s="118"/>
      <c r="D41" s="118"/>
      <c r="E41" s="118"/>
      <c r="F41" s="118"/>
      <c r="G41" s="118"/>
      <c r="H41" s="118"/>
      <c r="I41" s="118"/>
      <c r="J41" s="119"/>
    </row>
    <row r="42" spans="1:10" x14ac:dyDescent="0.3">
      <c r="A42" s="37" t="s">
        <v>35</v>
      </c>
      <c r="B42" s="26">
        <v>2010</v>
      </c>
      <c r="C42" s="59">
        <f>C43+C44</f>
        <v>0</v>
      </c>
      <c r="D42" s="59">
        <f>D43+D44</f>
        <v>0</v>
      </c>
      <c r="E42" s="59">
        <f t="shared" si="1"/>
        <v>0</v>
      </c>
      <c r="F42" s="78" t="e">
        <f t="shared" ref="F42:F51" si="6">(D42/C42)*100</f>
        <v>#DIV/0!</v>
      </c>
      <c r="G42" s="59">
        <f>G43+G44</f>
        <v>0</v>
      </c>
      <c r="H42" s="59">
        <f>H43+H44</f>
        <v>0</v>
      </c>
      <c r="I42" s="59">
        <f t="shared" ref="I42:I51" si="7">H42-G42</f>
        <v>0</v>
      </c>
      <c r="J42" s="79" t="e">
        <f t="shared" ref="J42:J51" si="8">(H42/G42)*100</f>
        <v>#DIV/0!</v>
      </c>
    </row>
    <row r="43" spans="1:10" ht="31.5" x14ac:dyDescent="0.3">
      <c r="A43" s="47" t="s">
        <v>92</v>
      </c>
      <c r="B43" s="28">
        <v>2011</v>
      </c>
      <c r="C43" s="59"/>
      <c r="D43" s="59"/>
      <c r="E43" s="59">
        <f t="shared" si="1"/>
        <v>0</v>
      </c>
      <c r="F43" s="78" t="e">
        <f t="shared" si="6"/>
        <v>#DIV/0!</v>
      </c>
      <c r="G43" s="59">
        <v>0</v>
      </c>
      <c r="H43" s="59">
        <v>0</v>
      </c>
      <c r="I43" s="59">
        <f t="shared" si="7"/>
        <v>0</v>
      </c>
      <c r="J43" s="79" t="e">
        <f t="shared" si="8"/>
        <v>#DIV/0!</v>
      </c>
    </row>
    <row r="44" spans="1:10" x14ac:dyDescent="0.3">
      <c r="A44" s="47" t="s">
        <v>36</v>
      </c>
      <c r="B44" s="28">
        <v>2012</v>
      </c>
      <c r="C44" s="59"/>
      <c r="D44" s="59"/>
      <c r="E44" s="59">
        <f t="shared" si="1"/>
        <v>0</v>
      </c>
      <c r="F44" s="78" t="e">
        <f t="shared" si="6"/>
        <v>#DIV/0!</v>
      </c>
      <c r="G44" s="59">
        <v>0</v>
      </c>
      <c r="H44" s="59">
        <v>0</v>
      </c>
      <c r="I44" s="59">
        <f t="shared" si="7"/>
        <v>0</v>
      </c>
      <c r="J44" s="79" t="e">
        <f t="shared" si="8"/>
        <v>#DIV/0!</v>
      </c>
    </row>
    <row r="45" spans="1:10" x14ac:dyDescent="0.3">
      <c r="A45" s="37" t="s">
        <v>37</v>
      </c>
      <c r="B45" s="38">
        <v>3010</v>
      </c>
      <c r="C45" s="99">
        <f>C46+C47+C48+C49+C50+C51</f>
        <v>5000000</v>
      </c>
      <c r="D45" s="99">
        <f>D46+D47+D48+D49+D50+D51</f>
        <v>0</v>
      </c>
      <c r="E45" s="59">
        <f t="shared" si="1"/>
        <v>-5000000</v>
      </c>
      <c r="F45" s="78">
        <f t="shared" si="6"/>
        <v>0</v>
      </c>
      <c r="G45" s="99">
        <f>G46+G47+G48+G49+G50+G51</f>
        <v>5000000</v>
      </c>
      <c r="H45" s="99">
        <f>H46+H47+H48+H49+H50+H51</f>
        <v>0</v>
      </c>
      <c r="I45" s="59">
        <f t="shared" si="7"/>
        <v>-5000000</v>
      </c>
      <c r="J45" s="79">
        <f t="shared" si="8"/>
        <v>0</v>
      </c>
    </row>
    <row r="46" spans="1:10" x14ac:dyDescent="0.3">
      <c r="A46" s="100" t="s">
        <v>38</v>
      </c>
      <c r="B46" s="33">
        <v>3011</v>
      </c>
      <c r="C46" s="51"/>
      <c r="D46" s="51"/>
      <c r="E46" s="59">
        <f t="shared" si="1"/>
        <v>0</v>
      </c>
      <c r="F46" s="78" t="e">
        <f t="shared" si="6"/>
        <v>#DIV/0!</v>
      </c>
      <c r="G46" s="53"/>
      <c r="H46" s="54"/>
      <c r="I46" s="59">
        <f t="shared" si="7"/>
        <v>0</v>
      </c>
      <c r="J46" s="79" t="e">
        <f t="shared" si="8"/>
        <v>#DIV/0!</v>
      </c>
    </row>
    <row r="47" spans="1:10" x14ac:dyDescent="0.3">
      <c r="A47" s="100" t="s">
        <v>93</v>
      </c>
      <c r="B47" s="33">
        <v>3012</v>
      </c>
      <c r="C47" s="51"/>
      <c r="D47" s="51"/>
      <c r="E47" s="59">
        <f t="shared" si="1"/>
        <v>0</v>
      </c>
      <c r="F47" s="78" t="e">
        <f t="shared" si="6"/>
        <v>#DIV/0!</v>
      </c>
      <c r="G47" s="53"/>
      <c r="H47" s="54"/>
      <c r="I47" s="59">
        <f t="shared" si="7"/>
        <v>0</v>
      </c>
      <c r="J47" s="79" t="e">
        <f t="shared" si="8"/>
        <v>#DIV/0!</v>
      </c>
    </row>
    <row r="48" spans="1:10" x14ac:dyDescent="0.3">
      <c r="A48" s="100" t="s">
        <v>94</v>
      </c>
      <c r="B48" s="33">
        <v>3013</v>
      </c>
      <c r="C48" s="51"/>
      <c r="D48" s="51"/>
      <c r="E48" s="59">
        <f t="shared" si="1"/>
        <v>0</v>
      </c>
      <c r="F48" s="78" t="e">
        <f t="shared" si="6"/>
        <v>#DIV/0!</v>
      </c>
      <c r="G48" s="53"/>
      <c r="H48" s="54"/>
      <c r="I48" s="59">
        <f t="shared" si="7"/>
        <v>0</v>
      </c>
      <c r="J48" s="79" t="e">
        <f t="shared" si="8"/>
        <v>#DIV/0!</v>
      </c>
    </row>
    <row r="49" spans="1:10" x14ac:dyDescent="0.3">
      <c r="A49" s="100" t="s">
        <v>95</v>
      </c>
      <c r="B49" s="33">
        <v>3014</v>
      </c>
      <c r="C49" s="51"/>
      <c r="D49" s="51"/>
      <c r="E49" s="59">
        <f t="shared" si="1"/>
        <v>0</v>
      </c>
      <c r="F49" s="78" t="e">
        <f t="shared" si="6"/>
        <v>#DIV/0!</v>
      </c>
      <c r="G49" s="53"/>
      <c r="H49" s="54"/>
      <c r="I49" s="59">
        <f t="shared" si="7"/>
        <v>0</v>
      </c>
      <c r="J49" s="79" t="e">
        <f t="shared" si="8"/>
        <v>#DIV/0!</v>
      </c>
    </row>
    <row r="50" spans="1:10" ht="31.5" x14ac:dyDescent="0.3">
      <c r="A50" s="100" t="s">
        <v>39</v>
      </c>
      <c r="B50" s="33">
        <v>3015</v>
      </c>
      <c r="C50" s="51">
        <v>5000000</v>
      </c>
      <c r="D50" s="51">
        <v>0</v>
      </c>
      <c r="E50" s="59">
        <f t="shared" si="1"/>
        <v>-5000000</v>
      </c>
      <c r="F50" s="78">
        <f t="shared" si="6"/>
        <v>0</v>
      </c>
      <c r="G50" s="53">
        <v>5000000</v>
      </c>
      <c r="H50" s="54">
        <v>0</v>
      </c>
      <c r="I50" s="59">
        <f t="shared" si="7"/>
        <v>-5000000</v>
      </c>
      <c r="J50" s="79">
        <f t="shared" si="8"/>
        <v>0</v>
      </c>
    </row>
    <row r="51" spans="1:10" x14ac:dyDescent="0.3">
      <c r="A51" s="100" t="s">
        <v>40</v>
      </c>
      <c r="B51" s="33">
        <v>3016</v>
      </c>
      <c r="C51" s="51"/>
      <c r="D51" s="51"/>
      <c r="E51" s="59">
        <f t="shared" si="1"/>
        <v>0</v>
      </c>
      <c r="F51" s="78" t="e">
        <f t="shared" si="6"/>
        <v>#DIV/0!</v>
      </c>
      <c r="G51" s="53"/>
      <c r="H51" s="54"/>
      <c r="I51" s="59">
        <f t="shared" si="7"/>
        <v>0</v>
      </c>
      <c r="J51" s="79" t="e">
        <f t="shared" si="8"/>
        <v>#DIV/0!</v>
      </c>
    </row>
    <row r="52" spans="1:10" x14ac:dyDescent="0.3">
      <c r="A52" s="117" t="s">
        <v>41</v>
      </c>
      <c r="B52" s="118"/>
      <c r="C52" s="118"/>
      <c r="D52" s="118"/>
      <c r="E52" s="118"/>
      <c r="F52" s="118"/>
      <c r="G52" s="118"/>
      <c r="H52" s="118"/>
      <c r="I52" s="118"/>
      <c r="J52" s="120"/>
    </row>
    <row r="53" spans="1:10" x14ac:dyDescent="0.3">
      <c r="A53" s="39" t="s">
        <v>42</v>
      </c>
      <c r="B53" s="26">
        <v>4010</v>
      </c>
      <c r="C53" s="101">
        <f>C54+C55+C56+C57</f>
        <v>0</v>
      </c>
      <c r="D53" s="101">
        <f>D54+D55+D56+D57</f>
        <v>0</v>
      </c>
      <c r="E53" s="59">
        <f t="shared" si="1"/>
        <v>0</v>
      </c>
      <c r="F53" s="78" t="e">
        <f t="shared" ref="F53:F62" si="9">(D53/C53)*100</f>
        <v>#DIV/0!</v>
      </c>
      <c r="G53" s="101">
        <f>G54+G55+G56+G57</f>
        <v>0</v>
      </c>
      <c r="H53" s="101">
        <f>H54+H55+H56+H57</f>
        <v>0</v>
      </c>
      <c r="I53" s="59">
        <f t="shared" ref="I53:I62" si="10">H53-G53</f>
        <v>0</v>
      </c>
      <c r="J53" s="79" t="e">
        <f t="shared" ref="J53:J62" si="11">(H53/G53)*100</f>
        <v>#DIV/0!</v>
      </c>
    </row>
    <row r="54" spans="1:10" x14ac:dyDescent="0.3">
      <c r="A54" s="31" t="s">
        <v>43</v>
      </c>
      <c r="B54" s="32">
        <v>4011</v>
      </c>
      <c r="C54" s="51"/>
      <c r="D54" s="51"/>
      <c r="E54" s="59">
        <f t="shared" si="1"/>
        <v>0</v>
      </c>
      <c r="F54" s="78" t="e">
        <f t="shared" si="9"/>
        <v>#DIV/0!</v>
      </c>
      <c r="G54" s="53"/>
      <c r="H54" s="54"/>
      <c r="I54" s="59">
        <f t="shared" si="10"/>
        <v>0</v>
      </c>
      <c r="J54" s="79" t="e">
        <f t="shared" si="11"/>
        <v>#DIV/0!</v>
      </c>
    </row>
    <row r="55" spans="1:10" x14ac:dyDescent="0.3">
      <c r="A55" s="31" t="s">
        <v>44</v>
      </c>
      <c r="B55" s="33">
        <v>4012</v>
      </c>
      <c r="C55" s="51"/>
      <c r="D55" s="51"/>
      <c r="E55" s="59">
        <f t="shared" si="1"/>
        <v>0</v>
      </c>
      <c r="F55" s="78" t="e">
        <f t="shared" si="9"/>
        <v>#DIV/0!</v>
      </c>
      <c r="G55" s="53"/>
      <c r="H55" s="54"/>
      <c r="I55" s="59">
        <f t="shared" si="10"/>
        <v>0</v>
      </c>
      <c r="J55" s="79" t="e">
        <f t="shared" si="11"/>
        <v>#DIV/0!</v>
      </c>
    </row>
    <row r="56" spans="1:10" x14ac:dyDescent="0.3">
      <c r="A56" s="31" t="s">
        <v>45</v>
      </c>
      <c r="B56" s="33">
        <v>4013</v>
      </c>
      <c r="C56" s="51"/>
      <c r="D56" s="51"/>
      <c r="E56" s="59">
        <f t="shared" si="1"/>
        <v>0</v>
      </c>
      <c r="F56" s="78" t="e">
        <f t="shared" si="9"/>
        <v>#DIV/0!</v>
      </c>
      <c r="G56" s="53"/>
      <c r="H56" s="54"/>
      <c r="I56" s="59">
        <f t="shared" si="10"/>
        <v>0</v>
      </c>
      <c r="J56" s="79" t="e">
        <f t="shared" si="11"/>
        <v>#DIV/0!</v>
      </c>
    </row>
    <row r="57" spans="1:10" x14ac:dyDescent="0.3">
      <c r="A57" s="31" t="s">
        <v>46</v>
      </c>
      <c r="B57" s="33">
        <v>4020</v>
      </c>
      <c r="C57" s="51"/>
      <c r="D57" s="51"/>
      <c r="E57" s="59">
        <f t="shared" si="1"/>
        <v>0</v>
      </c>
      <c r="F57" s="78" t="e">
        <f t="shared" si="9"/>
        <v>#DIV/0!</v>
      </c>
      <c r="G57" s="53"/>
      <c r="H57" s="54"/>
      <c r="I57" s="59">
        <f t="shared" si="10"/>
        <v>0</v>
      </c>
      <c r="J57" s="79" t="e">
        <f t="shared" si="11"/>
        <v>#DIV/0!</v>
      </c>
    </row>
    <row r="58" spans="1:10" x14ac:dyDescent="0.3">
      <c r="A58" s="35" t="s">
        <v>47</v>
      </c>
      <c r="B58" s="36">
        <v>4030</v>
      </c>
      <c r="C58" s="81">
        <f>C59+C60+C61+C62</f>
        <v>0</v>
      </c>
      <c r="D58" s="81">
        <f>D59+D60+D61+D62</f>
        <v>0</v>
      </c>
      <c r="E58" s="59">
        <f t="shared" si="1"/>
        <v>0</v>
      </c>
      <c r="F58" s="78" t="e">
        <f t="shared" si="9"/>
        <v>#DIV/0!</v>
      </c>
      <c r="G58" s="81">
        <f>G59+G60+G61+G62</f>
        <v>0</v>
      </c>
      <c r="H58" s="81">
        <f>H59+H60+H61+H62</f>
        <v>0</v>
      </c>
      <c r="I58" s="59">
        <f t="shared" si="10"/>
        <v>0</v>
      </c>
      <c r="J58" s="79" t="e">
        <f t="shared" si="11"/>
        <v>#DIV/0!</v>
      </c>
    </row>
    <row r="59" spans="1:10" x14ac:dyDescent="0.3">
      <c r="A59" s="31" t="s">
        <v>43</v>
      </c>
      <c r="B59" s="33">
        <v>4031</v>
      </c>
      <c r="C59" s="51"/>
      <c r="D59" s="51"/>
      <c r="E59" s="59">
        <f t="shared" si="1"/>
        <v>0</v>
      </c>
      <c r="F59" s="78" t="e">
        <f t="shared" si="9"/>
        <v>#DIV/0!</v>
      </c>
      <c r="G59" s="53"/>
      <c r="H59" s="54"/>
      <c r="I59" s="59">
        <f t="shared" si="10"/>
        <v>0</v>
      </c>
      <c r="J59" s="79" t="e">
        <f t="shared" si="11"/>
        <v>#DIV/0!</v>
      </c>
    </row>
    <row r="60" spans="1:10" x14ac:dyDescent="0.3">
      <c r="A60" s="31" t="s">
        <v>44</v>
      </c>
      <c r="B60" s="33">
        <v>4032</v>
      </c>
      <c r="C60" s="51"/>
      <c r="D60" s="51"/>
      <c r="E60" s="59">
        <f t="shared" si="1"/>
        <v>0</v>
      </c>
      <c r="F60" s="78" t="e">
        <f t="shared" si="9"/>
        <v>#DIV/0!</v>
      </c>
      <c r="G60" s="53"/>
      <c r="H60" s="54"/>
      <c r="I60" s="59">
        <f t="shared" si="10"/>
        <v>0</v>
      </c>
      <c r="J60" s="79" t="e">
        <f t="shared" si="11"/>
        <v>#DIV/0!</v>
      </c>
    </row>
    <row r="61" spans="1:10" x14ac:dyDescent="0.3">
      <c r="A61" s="31" t="s">
        <v>45</v>
      </c>
      <c r="B61" s="33">
        <v>4033</v>
      </c>
      <c r="C61" s="51"/>
      <c r="D61" s="51"/>
      <c r="E61" s="59">
        <f t="shared" si="1"/>
        <v>0</v>
      </c>
      <c r="F61" s="78" t="e">
        <f t="shared" si="9"/>
        <v>#DIV/0!</v>
      </c>
      <c r="G61" s="53"/>
      <c r="H61" s="54"/>
      <c r="I61" s="59">
        <f t="shared" si="10"/>
        <v>0</v>
      </c>
      <c r="J61" s="79" t="e">
        <f t="shared" si="11"/>
        <v>#DIV/0!</v>
      </c>
    </row>
    <row r="62" spans="1:10" x14ac:dyDescent="0.3">
      <c r="A62" s="34" t="s">
        <v>48</v>
      </c>
      <c r="B62" s="33">
        <v>4040</v>
      </c>
      <c r="C62" s="51"/>
      <c r="D62" s="51"/>
      <c r="E62" s="59">
        <f t="shared" si="1"/>
        <v>0</v>
      </c>
      <c r="F62" s="78" t="e">
        <f t="shared" si="9"/>
        <v>#DIV/0!</v>
      </c>
      <c r="G62" s="53"/>
      <c r="H62" s="54"/>
      <c r="I62" s="59">
        <f t="shared" si="10"/>
        <v>0</v>
      </c>
      <c r="J62" s="79" t="e">
        <f t="shared" si="11"/>
        <v>#DIV/0!</v>
      </c>
    </row>
    <row r="63" spans="1:10" x14ac:dyDescent="0.3">
      <c r="A63" s="121" t="s">
        <v>49</v>
      </c>
      <c r="B63" s="122"/>
      <c r="C63" s="122"/>
      <c r="D63" s="122"/>
      <c r="E63" s="122"/>
      <c r="F63" s="122"/>
      <c r="G63" s="122"/>
      <c r="H63" s="122"/>
      <c r="I63" s="122"/>
      <c r="J63" s="123"/>
    </row>
    <row r="64" spans="1:10" x14ac:dyDescent="0.3">
      <c r="A64" s="40" t="s">
        <v>50</v>
      </c>
      <c r="B64" s="26">
        <v>5010</v>
      </c>
      <c r="C64" s="59">
        <f>C39-C40</f>
        <v>0</v>
      </c>
      <c r="D64" s="59">
        <f>D39-D40</f>
        <v>-1062410.3799999803</v>
      </c>
      <c r="E64" s="59">
        <f t="shared" si="1"/>
        <v>-1062410.3799999803</v>
      </c>
      <c r="F64" s="78" t="e">
        <f>(D64/C64)*100</f>
        <v>#DIV/0!</v>
      </c>
      <c r="G64" s="59">
        <f>G39-G40</f>
        <v>0</v>
      </c>
      <c r="H64" s="79">
        <f>H39-H40</f>
        <v>23976411.01000002</v>
      </c>
      <c r="I64" s="79">
        <f>H64-G64</f>
        <v>23976411.01000002</v>
      </c>
      <c r="J64" s="79" t="e">
        <f>(H64/G64)*100</f>
        <v>#DIV/0!</v>
      </c>
    </row>
    <row r="65" spans="1:10" x14ac:dyDescent="0.3">
      <c r="A65" s="41" t="s">
        <v>51</v>
      </c>
      <c r="B65" s="28">
        <v>5011</v>
      </c>
      <c r="C65" s="59">
        <f>C64-C66</f>
        <v>0</v>
      </c>
      <c r="D65" s="59">
        <f>D64-D66</f>
        <v>-1062410.3799999803</v>
      </c>
      <c r="E65" s="59">
        <f t="shared" si="1"/>
        <v>-1062410.3799999803</v>
      </c>
      <c r="F65" s="78" t="e">
        <f>(D65/C65)*100</f>
        <v>#DIV/0!</v>
      </c>
      <c r="G65" s="59">
        <f>G64-G66</f>
        <v>0</v>
      </c>
      <c r="H65" s="79">
        <f>H64-H66</f>
        <v>23976411.01000002</v>
      </c>
      <c r="I65" s="79">
        <f>H65-G65</f>
        <v>23976411.01000002</v>
      </c>
      <c r="J65" s="79" t="e">
        <f>(H65/G65)*100</f>
        <v>#DIV/0!</v>
      </c>
    </row>
    <row r="66" spans="1:10" x14ac:dyDescent="0.3">
      <c r="A66" s="42" t="s">
        <v>52</v>
      </c>
      <c r="B66" s="28">
        <v>5012</v>
      </c>
      <c r="C66" s="59"/>
      <c r="D66" s="59"/>
      <c r="E66" s="59"/>
      <c r="F66" s="78" t="e">
        <f>(D66/C66)*100</f>
        <v>#DIV/0!</v>
      </c>
      <c r="G66" s="59"/>
      <c r="H66" s="60"/>
      <c r="I66" s="60"/>
      <c r="J66" s="79" t="e">
        <f>(H66/G66)*100</f>
        <v>#DIV/0!</v>
      </c>
    </row>
    <row r="67" spans="1:10" x14ac:dyDescent="0.3">
      <c r="A67" s="117" t="s">
        <v>53</v>
      </c>
      <c r="B67" s="118"/>
      <c r="C67" s="118"/>
      <c r="D67" s="118"/>
      <c r="E67" s="118"/>
      <c r="F67" s="118"/>
      <c r="G67" s="118"/>
      <c r="H67" s="118"/>
      <c r="I67" s="118"/>
      <c r="J67" s="119"/>
    </row>
    <row r="68" spans="1:10" x14ac:dyDescent="0.3">
      <c r="A68" s="37" t="s">
        <v>54</v>
      </c>
      <c r="B68" s="26">
        <v>6010</v>
      </c>
      <c r="C68" s="59">
        <f>C69+C70+C71+C72+C73+C74</f>
        <v>29820381</v>
      </c>
      <c r="D68" s="59">
        <f>SUM(D69:D73)</f>
        <v>16526496.210000001</v>
      </c>
      <c r="E68" s="59">
        <f t="shared" ref="E68:E74" si="12">D68-C68</f>
        <v>-13293884.789999999</v>
      </c>
      <c r="F68" s="78">
        <f t="shared" ref="F68:F74" si="13">(D68/C68)*100</f>
        <v>55.420137690393702</v>
      </c>
      <c r="G68" s="59">
        <f>G69+G70+G71+G72+G73+G74</f>
        <v>56871556</v>
      </c>
      <c r="H68" s="59">
        <f>H69+H70+H71+H72+H73+H74</f>
        <v>59032495.239999995</v>
      </c>
      <c r="I68" s="59">
        <f t="shared" ref="I68:I74" si="14">H68-G68</f>
        <v>2160939.2399999946</v>
      </c>
      <c r="J68" s="79">
        <f t="shared" ref="J68:J74" si="15">(H68/G68)*100</f>
        <v>103.79968369425305</v>
      </c>
    </row>
    <row r="69" spans="1:10" x14ac:dyDescent="0.3">
      <c r="A69" s="43" t="s">
        <v>55</v>
      </c>
      <c r="B69" s="32">
        <v>6011</v>
      </c>
      <c r="C69" s="52">
        <v>120000</v>
      </c>
      <c r="D69" s="52">
        <v>2575244.29</v>
      </c>
      <c r="E69" s="59">
        <f t="shared" si="12"/>
        <v>2455244.29</v>
      </c>
      <c r="F69" s="78">
        <f t="shared" si="13"/>
        <v>2146.0369083333335</v>
      </c>
      <c r="G69" s="97">
        <v>240000</v>
      </c>
      <c r="H69" s="97">
        <v>4302119.53</v>
      </c>
      <c r="I69" s="59">
        <f t="shared" si="14"/>
        <v>4062119.5300000003</v>
      </c>
      <c r="J69" s="79">
        <f t="shared" si="15"/>
        <v>1792.5498041666667</v>
      </c>
    </row>
    <row r="70" spans="1:10" x14ac:dyDescent="0.3">
      <c r="A70" s="44" t="s">
        <v>56</v>
      </c>
      <c r="B70" s="32">
        <v>6012</v>
      </c>
      <c r="C70" s="51">
        <v>1164302</v>
      </c>
      <c r="D70" s="51">
        <v>1072484.4099999999</v>
      </c>
      <c r="E70" s="59">
        <f t="shared" si="12"/>
        <v>-91817.590000000084</v>
      </c>
      <c r="F70" s="78">
        <f t="shared" si="13"/>
        <v>92.113936933888269</v>
      </c>
      <c r="G70" s="97">
        <v>2219981</v>
      </c>
      <c r="H70" s="97">
        <v>2005230.83</v>
      </c>
      <c r="I70" s="59">
        <f t="shared" si="14"/>
        <v>-214750.16999999993</v>
      </c>
      <c r="J70" s="79">
        <f t="shared" si="15"/>
        <v>90.326486127583976</v>
      </c>
    </row>
    <row r="71" spans="1:10" x14ac:dyDescent="0.3">
      <c r="A71" s="44" t="s">
        <v>57</v>
      </c>
      <c r="B71" s="32">
        <v>6013</v>
      </c>
      <c r="C71" s="51">
        <v>7500</v>
      </c>
      <c r="D71" s="51">
        <v>6326.99</v>
      </c>
      <c r="E71" s="59">
        <f t="shared" si="12"/>
        <v>-1173.0100000000002</v>
      </c>
      <c r="F71" s="78">
        <f t="shared" si="13"/>
        <v>84.359866666666662</v>
      </c>
      <c r="G71" s="97">
        <v>15000</v>
      </c>
      <c r="H71" s="97">
        <v>13924.13</v>
      </c>
      <c r="I71" s="59">
        <f t="shared" si="14"/>
        <v>-1075.8700000000008</v>
      </c>
      <c r="J71" s="79">
        <f t="shared" si="15"/>
        <v>92.827533333333321</v>
      </c>
    </row>
    <row r="72" spans="1:10" x14ac:dyDescent="0.3">
      <c r="A72" s="44" t="s">
        <v>58</v>
      </c>
      <c r="B72" s="32">
        <v>6014</v>
      </c>
      <c r="C72" s="51">
        <v>11452150</v>
      </c>
      <c r="D72" s="51">
        <v>12872440.52</v>
      </c>
      <c r="E72" s="59">
        <f t="shared" si="12"/>
        <v>1420290.5199999996</v>
      </c>
      <c r="F72" s="78">
        <f t="shared" si="13"/>
        <v>112.40195526604175</v>
      </c>
      <c r="G72" s="97">
        <v>21836850</v>
      </c>
      <c r="H72" s="97">
        <v>24038854.870000001</v>
      </c>
      <c r="I72" s="59">
        <f t="shared" si="14"/>
        <v>2202004.870000001</v>
      </c>
      <c r="J72" s="79">
        <f t="shared" si="15"/>
        <v>110.08389428878249</v>
      </c>
    </row>
    <row r="73" spans="1:10" ht="31.5" x14ac:dyDescent="0.3">
      <c r="A73" s="45" t="s">
        <v>59</v>
      </c>
      <c r="B73" s="32">
        <v>6015</v>
      </c>
      <c r="C73" s="56">
        <v>17076429</v>
      </c>
      <c r="D73" s="102" t="s">
        <v>100</v>
      </c>
      <c r="E73" s="59" t="e">
        <f t="shared" si="12"/>
        <v>#VALUE!</v>
      </c>
      <c r="F73" s="78">
        <v>115.28</v>
      </c>
      <c r="G73" s="97">
        <v>32559725</v>
      </c>
      <c r="H73" s="97">
        <v>28672365.879999999</v>
      </c>
      <c r="I73" s="59">
        <f t="shared" si="14"/>
        <v>-3887359.120000001</v>
      </c>
      <c r="J73" s="79">
        <f t="shared" si="15"/>
        <v>88.060835526098572</v>
      </c>
    </row>
    <row r="74" spans="1:10" x14ac:dyDescent="0.3">
      <c r="A74" s="46" t="s">
        <v>60</v>
      </c>
      <c r="B74" s="32">
        <v>6016</v>
      </c>
      <c r="C74" s="90"/>
      <c r="D74" s="90"/>
      <c r="E74" s="59">
        <f t="shared" si="12"/>
        <v>0</v>
      </c>
      <c r="F74" s="78" t="e">
        <f t="shared" si="13"/>
        <v>#DIV/0!</v>
      </c>
      <c r="G74" s="90"/>
      <c r="H74" s="54"/>
      <c r="I74" s="59">
        <f t="shared" si="14"/>
        <v>0</v>
      </c>
      <c r="J74" s="79" t="e">
        <f t="shared" si="15"/>
        <v>#DIV/0!</v>
      </c>
    </row>
    <row r="75" spans="1:10" x14ac:dyDescent="0.3">
      <c r="A75" s="124" t="s">
        <v>61</v>
      </c>
      <c r="B75" s="125"/>
      <c r="C75" s="125"/>
      <c r="D75" s="125"/>
      <c r="E75" s="125"/>
      <c r="F75" s="125"/>
      <c r="G75" s="125"/>
      <c r="H75" s="125"/>
      <c r="I75" s="125"/>
      <c r="J75" s="126"/>
    </row>
    <row r="76" spans="1:10" x14ac:dyDescent="0.3">
      <c r="A76" s="47" t="s">
        <v>62</v>
      </c>
      <c r="B76" s="32">
        <v>7010</v>
      </c>
      <c r="C76" s="48"/>
      <c r="D76" s="48"/>
      <c r="E76" s="48"/>
      <c r="F76" s="48"/>
      <c r="G76" s="49">
        <v>1587.5</v>
      </c>
      <c r="H76" s="49">
        <v>1587.5</v>
      </c>
      <c r="I76" s="49"/>
      <c r="J76" s="49"/>
    </row>
    <row r="77" spans="1:10" x14ac:dyDescent="0.3">
      <c r="A77" s="47"/>
      <c r="B77" s="32"/>
      <c r="C77" s="48"/>
      <c r="D77" s="48"/>
      <c r="E77" s="48"/>
      <c r="F77" s="48"/>
      <c r="G77" s="50" t="s">
        <v>63</v>
      </c>
      <c r="H77" s="50" t="s">
        <v>64</v>
      </c>
      <c r="I77" s="50" t="s">
        <v>65</v>
      </c>
      <c r="J77" s="50" t="s">
        <v>66</v>
      </c>
    </row>
    <row r="78" spans="1:10" x14ac:dyDescent="0.3">
      <c r="A78" s="47" t="s">
        <v>67</v>
      </c>
      <c r="B78" s="33">
        <v>7011</v>
      </c>
      <c r="C78" s="51"/>
      <c r="D78" s="51"/>
      <c r="E78" s="51"/>
      <c r="F78" s="51"/>
      <c r="G78" s="51"/>
      <c r="H78" s="51"/>
      <c r="I78" s="51"/>
      <c r="J78" s="52"/>
    </row>
    <row r="79" spans="1:10" x14ac:dyDescent="0.3">
      <c r="A79" s="47" t="s">
        <v>68</v>
      </c>
      <c r="B79" s="33">
        <v>7012</v>
      </c>
      <c r="C79" s="51"/>
      <c r="D79" s="51"/>
      <c r="E79" s="51"/>
      <c r="F79" s="51"/>
      <c r="G79" s="53"/>
      <c r="H79" s="54"/>
      <c r="I79" s="54"/>
      <c r="J79" s="54"/>
    </row>
    <row r="80" spans="1:10" x14ac:dyDescent="0.3">
      <c r="A80" s="47" t="s">
        <v>69</v>
      </c>
      <c r="B80" s="33">
        <v>7013</v>
      </c>
      <c r="C80" s="51"/>
      <c r="D80" s="51"/>
      <c r="E80" s="51"/>
      <c r="F80" s="51"/>
      <c r="G80" s="53"/>
      <c r="H80" s="54"/>
      <c r="I80" s="54"/>
      <c r="J80" s="54"/>
    </row>
    <row r="81" spans="1:10" x14ac:dyDescent="0.3">
      <c r="A81" s="47" t="s">
        <v>70</v>
      </c>
      <c r="B81" s="55">
        <v>7016</v>
      </c>
      <c r="C81" s="56"/>
      <c r="D81" s="56"/>
      <c r="E81" s="56"/>
      <c r="F81" s="56"/>
      <c r="G81" s="57"/>
      <c r="H81" s="58"/>
      <c r="I81" s="58"/>
      <c r="J81" s="58"/>
    </row>
    <row r="82" spans="1:10" x14ac:dyDescent="0.3">
      <c r="A82" s="47" t="s">
        <v>71</v>
      </c>
      <c r="B82" s="28">
        <v>7020</v>
      </c>
      <c r="C82" s="59"/>
      <c r="D82" s="59"/>
      <c r="E82" s="59"/>
      <c r="F82" s="59"/>
      <c r="G82" s="59"/>
      <c r="H82" s="60"/>
      <c r="I82" s="60"/>
      <c r="J82" s="60"/>
    </row>
    <row r="83" spans="1:10" x14ac:dyDescent="0.3">
      <c r="A83" s="61" t="s">
        <v>72</v>
      </c>
      <c r="B83" s="62"/>
      <c r="C83" s="63"/>
      <c r="D83" s="62"/>
      <c r="E83" s="64"/>
      <c r="F83" s="127" t="s">
        <v>96</v>
      </c>
      <c r="G83" s="127"/>
      <c r="H83" s="65"/>
      <c r="I83" s="66"/>
      <c r="J83" s="66"/>
    </row>
    <row r="84" spans="1:10" x14ac:dyDescent="0.3">
      <c r="A84" s="67"/>
      <c r="B84" s="68"/>
      <c r="C84" s="69" t="s">
        <v>73</v>
      </c>
      <c r="D84" s="69"/>
      <c r="E84" s="128" t="s">
        <v>74</v>
      </c>
      <c r="F84" s="128"/>
      <c r="G84" s="128"/>
    </row>
    <row r="85" spans="1:10" x14ac:dyDescent="0.3">
      <c r="A85" s="67" t="s">
        <v>75</v>
      </c>
      <c r="B85" s="68"/>
      <c r="C85" s="70"/>
      <c r="D85" s="68"/>
      <c r="E85" s="68"/>
      <c r="F85" s="129" t="s">
        <v>97</v>
      </c>
      <c r="G85" s="129"/>
    </row>
  </sheetData>
  <mergeCells count="19">
    <mergeCell ref="A67:J67"/>
    <mergeCell ref="A75:J75"/>
    <mergeCell ref="F83:G83"/>
    <mergeCell ref="E84:G84"/>
    <mergeCell ref="F85:G85"/>
    <mergeCell ref="A11:J11"/>
    <mergeCell ref="A27:J27"/>
    <mergeCell ref="A41:J41"/>
    <mergeCell ref="A52:J52"/>
    <mergeCell ref="A63:J63"/>
    <mergeCell ref="A8:A9"/>
    <mergeCell ref="B8:B9"/>
    <mergeCell ref="C8:F8"/>
    <mergeCell ref="G8:J8"/>
    <mergeCell ref="E2:J2"/>
    <mergeCell ref="A3:J3"/>
    <mergeCell ref="A4:J4"/>
    <mergeCell ref="A5:J5"/>
    <mergeCell ref="A6:J6"/>
  </mergeCells>
  <pageMargins left="0.70866141732283472" right="0.70866141732283472" top="0.35433070866141736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2023-08-17T11:10:50Z</dcterms:modified>
</cp:coreProperties>
</file>